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8705" windowHeight="7740" activeTab="2"/>
  </bookViews>
  <sheets>
    <sheet name="入力例" sheetId="1" r:id="rId1"/>
    <sheet name="親子リレー入力例" sheetId="2" r:id="rId2"/>
    <sheet name="男子一覧表" sheetId="3" r:id="rId3"/>
    <sheet name="女子一覧表" sheetId="4" r:id="rId4"/>
  </sheets>
  <definedNames>
    <definedName name="_xlnm.Print_Area" localSheetId="3">'女子一覧表'!$A$1:$R$45</definedName>
    <definedName name="_xlnm.Print_Area" localSheetId="1">'親子リレー入力例'!$A$1:$R$45</definedName>
    <definedName name="_xlnm.Print_Area" localSheetId="2">'男子一覧表'!$A$1:$R$45</definedName>
    <definedName name="_xlnm.Print_Area" localSheetId="0">'入力例'!$A$1:$R$45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O1" authorId="0">
      <text>
        <r>
          <rPr>
            <b/>
            <sz val="9"/>
            <rFont val="MS P ゴシック"/>
            <family val="3"/>
          </rPr>
          <t xml:space="preserve">区内か区外か選択
選択しないと種目にエラーが出ます。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O1" authorId="0">
      <text>
        <r>
          <rPr>
            <b/>
            <sz val="9"/>
            <rFont val="MS P ゴシック"/>
            <family val="3"/>
          </rPr>
          <t xml:space="preserve">区内か区外か選択
選択しないと種目にエラーが出ます。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O1" authorId="0">
      <text>
        <r>
          <rPr>
            <b/>
            <sz val="9"/>
            <rFont val="MS P ゴシック"/>
            <family val="3"/>
          </rPr>
          <t xml:space="preserve">区内か区外か選択
選択しないと種目にエラーが出ます。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O1" authorId="0">
      <text>
        <r>
          <rPr>
            <b/>
            <sz val="9"/>
            <rFont val="MS P ゴシック"/>
            <family val="3"/>
          </rPr>
          <t xml:space="preserve">区内か区外か選択
選択しないと種目にエラーが出ます。
</t>
        </r>
      </text>
    </comment>
  </commentList>
</comments>
</file>

<file path=xl/sharedStrings.xml><?xml version="1.0" encoding="utf-8"?>
<sst xmlns="http://schemas.openxmlformats.org/spreadsheetml/2006/main" count="978" uniqueCount="154">
  <si>
    <t>No．</t>
  </si>
  <si>
    <t>学年</t>
  </si>
  <si>
    <t>申　込　種　目</t>
  </si>
  <si>
    <t>個人種目</t>
  </si>
  <si>
    <t>リレー</t>
  </si>
  <si>
    <t>第</t>
  </si>
  <si>
    <t>支部</t>
  </si>
  <si>
    <t>氏　　　名</t>
  </si>
  <si>
    <t>種目</t>
  </si>
  <si>
    <t>所属</t>
  </si>
  <si>
    <t>最高記録</t>
  </si>
  <si>
    <t>　指 導 者 氏 名　　</t>
  </si>
  <si>
    <t>　所　  在  　地　　</t>
  </si>
  <si>
    <t>　電    　　　話　　</t>
  </si>
  <si>
    <t>数</t>
  </si>
  <si>
    <t>金　　額</t>
  </si>
  <si>
    <t>合　計</t>
  </si>
  <si>
    <t>ﾘﾚｰ</t>
  </si>
  <si>
    <t>選手</t>
  </si>
  <si>
    <t>番号</t>
  </si>
  <si>
    <t>地域</t>
  </si>
  <si>
    <t>性</t>
  </si>
  <si>
    <t>男</t>
  </si>
  <si>
    <t>女</t>
  </si>
  <si>
    <t>フリガナ</t>
  </si>
  <si>
    <t>手順</t>
  </si>
  <si>
    <t>②</t>
  </si>
  <si>
    <t>男子低学年リレー記録</t>
  </si>
  <si>
    <t>男子共通リレー記録</t>
  </si>
  <si>
    <t>①</t>
  </si>
  <si>
    <r>
      <t>選手のデータ</t>
    </r>
    <r>
      <rPr>
        <sz val="10"/>
        <rFont val="ＭＳ Ｐゴシック"/>
        <family val="3"/>
      </rPr>
      <t>を入力する</t>
    </r>
  </si>
  <si>
    <r>
      <t>リレーのデータ</t>
    </r>
    <r>
      <rPr>
        <sz val="10"/>
        <rFont val="ＭＳ Ｐゴシック"/>
        <family val="3"/>
      </rPr>
      <t>を入力する</t>
    </r>
  </si>
  <si>
    <t>③</t>
  </si>
  <si>
    <t>④</t>
  </si>
  <si>
    <r>
      <t>学校名、校長名等を</t>
    </r>
    <r>
      <rPr>
        <sz val="10"/>
        <color indexed="10"/>
        <rFont val="ＭＳ Ｐゴシック"/>
        <family val="3"/>
      </rPr>
      <t>入力</t>
    </r>
    <r>
      <rPr>
        <sz val="10"/>
        <rFont val="ＭＳ Ｐゴシック"/>
        <family val="3"/>
      </rPr>
      <t>する</t>
    </r>
  </si>
  <si>
    <t>⑤</t>
  </si>
  <si>
    <r>
      <t>学校番号・学校名(略名)に間違えがないか</t>
    </r>
    <r>
      <rPr>
        <sz val="10"/>
        <color indexed="10"/>
        <rFont val="ＭＳ Ｐゴシック"/>
        <family val="3"/>
      </rPr>
      <t>確認</t>
    </r>
    <r>
      <rPr>
        <sz val="10"/>
        <rFont val="ＭＳ Ｐゴシック"/>
        <family val="3"/>
      </rPr>
      <t>する</t>
    </r>
  </si>
  <si>
    <t>⑥</t>
  </si>
  <si>
    <t>⑦</t>
  </si>
  <si>
    <t>⑧</t>
  </si>
  <si>
    <t>葛飾区陸上競技協会</t>
  </si>
  <si>
    <t xml:space="preserve">　学　　校　　名 </t>
  </si>
  <si>
    <t>　学 校 長 氏 名</t>
  </si>
  <si>
    <t>（様式２）</t>
  </si>
  <si>
    <t>↓ﾘﾚｰ記録</t>
  </si>
  <si>
    <t>例</t>
  </si>
  <si>
    <r>
      <t>参加種目数</t>
    </r>
    <r>
      <rPr>
        <sz val="10"/>
        <rFont val="ＭＳ Ｐゴシック"/>
        <family val="3"/>
      </rPr>
      <t>等を入力する</t>
    </r>
  </si>
  <si>
    <t>　学 校 名 略 名</t>
  </si>
  <si>
    <r>
      <rPr>
        <sz val="10"/>
        <rFont val="ＭＳ Ｐゴシック"/>
        <family val="3"/>
      </rPr>
      <t>登録済みの選手は</t>
    </r>
    <r>
      <rPr>
        <sz val="10"/>
        <color indexed="10"/>
        <rFont val="ＭＳ Ｐゴシック"/>
        <family val="3"/>
      </rPr>
      <t>選手番号も入力する。</t>
    </r>
  </si>
  <si>
    <r>
      <t>個人種目・リレーの最高記録</t>
    </r>
    <r>
      <rPr>
        <sz val="10"/>
        <rFont val="ＭＳ Ｐゴシック"/>
        <family val="3"/>
      </rPr>
      <t>を入力する。（クリックすると表示される注意に従って）</t>
    </r>
  </si>
  <si>
    <t>⑨</t>
  </si>
  <si>
    <t>⑩</t>
  </si>
  <si>
    <t>男</t>
  </si>
  <si>
    <r>
      <rPr>
        <sz val="16"/>
        <color indexed="10"/>
        <rFont val="ＭＳ Ｐゴシック"/>
        <family val="3"/>
      </rPr>
      <t>学校名（略名）は必ず入力</t>
    </r>
    <r>
      <rPr>
        <sz val="10"/>
        <rFont val="ＭＳ Ｐゴシック"/>
        <family val="3"/>
      </rPr>
      <t>してください。</t>
    </r>
  </si>
  <si>
    <t>⑪</t>
  </si>
  <si>
    <t>30代100m</t>
  </si>
  <si>
    <t>40代100m</t>
  </si>
  <si>
    <t>50以上100m</t>
  </si>
  <si>
    <t>一般100m</t>
  </si>
  <si>
    <t>一般200m</t>
  </si>
  <si>
    <t>一般400m</t>
  </si>
  <si>
    <t>中学1年1500m</t>
  </si>
  <si>
    <t>中学共通3000m</t>
  </si>
  <si>
    <t>一般800m</t>
  </si>
  <si>
    <t>一般1500m</t>
  </si>
  <si>
    <t>一般5000m</t>
  </si>
  <si>
    <t>一般走幅跳</t>
  </si>
  <si>
    <t>一般走高跳</t>
  </si>
  <si>
    <t>一般砲丸投</t>
  </si>
  <si>
    <t>30代3000m</t>
  </si>
  <si>
    <t>40代3000m</t>
  </si>
  <si>
    <t>50以上3000m</t>
  </si>
  <si>
    <t>A</t>
  </si>
  <si>
    <t>B</t>
  </si>
  <si>
    <t>C</t>
  </si>
  <si>
    <t>D</t>
  </si>
  <si>
    <t>E</t>
  </si>
  <si>
    <t>中学生</t>
  </si>
  <si>
    <t>小学生</t>
  </si>
  <si>
    <t>中学共通200m</t>
  </si>
  <si>
    <t>回葛飾区</t>
  </si>
  <si>
    <t>春季</t>
  </si>
  <si>
    <t>中学2年100m</t>
  </si>
  <si>
    <t>中学3年100m</t>
  </si>
  <si>
    <t>中学共通800m</t>
  </si>
  <si>
    <t>中学共通走幅跳</t>
  </si>
  <si>
    <t>中学共通走高跳</t>
  </si>
  <si>
    <t>中学共通砲丸投</t>
  </si>
  <si>
    <t>小学100m</t>
  </si>
  <si>
    <t>小学1000m</t>
  </si>
  <si>
    <t>小学走幅跳</t>
  </si>
  <si>
    <t>50以上5000m</t>
  </si>
  <si>
    <t>40代5000m</t>
  </si>
  <si>
    <t>30代5000m</t>
  </si>
  <si>
    <t>中学1年100m</t>
  </si>
  <si>
    <t>中学1年走幅跳</t>
  </si>
  <si>
    <t>中学共通400m</t>
  </si>
  <si>
    <t>中学共通110mH</t>
  </si>
  <si>
    <t>秋季</t>
  </si>
  <si>
    <t>陸上競技大会申込一覧表</t>
  </si>
  <si>
    <t>男</t>
  </si>
  <si>
    <t>一般高校100m</t>
  </si>
  <si>
    <t>一般高校3000m</t>
  </si>
  <si>
    <t>中学1年走幅跳</t>
  </si>
  <si>
    <t>中学2年1500m</t>
  </si>
  <si>
    <t>中学共通走高跳</t>
  </si>
  <si>
    <t>中学共通走幅跳</t>
  </si>
  <si>
    <t>中学共通100mH</t>
  </si>
  <si>
    <t>一般3000m</t>
  </si>
  <si>
    <t>中学共通砲丸投女</t>
  </si>
  <si>
    <t>中学共通1500m</t>
  </si>
  <si>
    <t>区民個人</t>
  </si>
  <si>
    <t>区民リレー</t>
  </si>
  <si>
    <t>高校生</t>
  </si>
  <si>
    <t>他個人</t>
  </si>
  <si>
    <t>他リレー</t>
  </si>
  <si>
    <t>小学4年以下100m</t>
  </si>
  <si>
    <t>小学5年100m</t>
  </si>
  <si>
    <t>小学6年100m</t>
  </si>
  <si>
    <t>小学4年以下1000m</t>
  </si>
  <si>
    <t>小学5年1000m</t>
  </si>
  <si>
    <t>小学6年1000m</t>
  </si>
  <si>
    <t>区内</t>
  </si>
  <si>
    <t>区外</t>
  </si>
  <si>
    <t>区内か区外を選ぶ</t>
  </si>
  <si>
    <t>大会名（春季・秋季）を選ぶ。</t>
  </si>
  <si>
    <t>A</t>
  </si>
  <si>
    <t>B</t>
  </si>
  <si>
    <t>種別（一般・高校・中学・小学）を選ぶ。</t>
  </si>
  <si>
    <t>使用しない</t>
  </si>
  <si>
    <t>一 般</t>
  </si>
  <si>
    <t>区内中学3年100m</t>
  </si>
  <si>
    <t>小学1～3年100m</t>
  </si>
  <si>
    <t>小学4～6年100m</t>
  </si>
  <si>
    <t>区内中学共通砲丸投</t>
  </si>
  <si>
    <t>小学1～3走幅跳</t>
  </si>
  <si>
    <t>小学1～3 1000m</t>
  </si>
  <si>
    <t>小学4～6 1000m</t>
  </si>
  <si>
    <t>小学4～6走幅跳</t>
  </si>
  <si>
    <t>区内中学2年100m</t>
  </si>
  <si>
    <t>区内中学共通800m</t>
  </si>
  <si>
    <t>区内中学共通走高跳</t>
  </si>
  <si>
    <t>区内中学共通200m</t>
  </si>
  <si>
    <t>区内中学共通400m</t>
  </si>
  <si>
    <t>区内中学共通110mH</t>
  </si>
  <si>
    <t>区内中学共通3000m</t>
  </si>
  <si>
    <t>○○　○</t>
  </si>
  <si>
    <t>○○　○</t>
  </si>
  <si>
    <t>△△ △△</t>
  </si>
  <si>
    <t>△△ △△</t>
  </si>
  <si>
    <t>水元中</t>
  </si>
  <si>
    <t>山田家（親子リレー）</t>
  </si>
  <si>
    <t>葛飾区立水元中学校</t>
  </si>
  <si>
    <t>区内中学共通走幅跳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</si>
</sst>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60">
    <font>
      <sz val="11"/>
      <name val="ＭＳ Ｐゴシック"/>
      <family val="3"/>
    </font>
    <font>
      <sz val="14"/>
      <name val="ＭＳ 明朝"/>
      <family val="1"/>
    </font>
    <font>
      <sz val="9.45"/>
      <name val="ＭＳ 明朝"/>
      <family val="1"/>
    </font>
    <font>
      <sz val="6"/>
      <name val="ＭＳ Ｐゴシック"/>
      <family val="3"/>
    </font>
    <font>
      <sz val="9"/>
      <name val="ＭＳ ゴシック"/>
      <family val="3"/>
    </font>
    <font>
      <b/>
      <sz val="9.45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明朝"/>
      <family val="1"/>
    </font>
    <font>
      <sz val="16"/>
      <color indexed="10"/>
      <name val="ＭＳ Ｐゴシック"/>
      <family val="3"/>
    </font>
    <font>
      <b/>
      <sz val="20"/>
      <name val="ＭＳ 明朝"/>
      <family val="1"/>
    </font>
    <font>
      <sz val="20"/>
      <name val="ＭＳ 明朝"/>
      <family val="1"/>
    </font>
    <font>
      <b/>
      <sz val="9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20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20"/>
      <color rgb="FFFF00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2" fillId="0" borderId="0">
      <alignment/>
      <protection/>
    </xf>
    <xf numFmtId="0" fontId="56" fillId="31" borderId="0" applyNumberFormat="0" applyBorder="0" applyAlignment="0" applyProtection="0"/>
  </cellStyleXfs>
  <cellXfs count="146">
    <xf numFmtId="0" fontId="0" fillId="0" borderId="0" xfId="0" applyAlignment="1">
      <alignment vertical="center"/>
    </xf>
    <xf numFmtId="0" fontId="1" fillId="32" borderId="0" xfId="60" applyFont="1" applyFill="1" applyAlignment="1" applyProtection="1">
      <alignment vertical="center"/>
      <protection/>
    </xf>
    <xf numFmtId="0" fontId="0" fillId="32" borderId="0" xfId="0" applyFill="1" applyAlignment="1" applyProtection="1">
      <alignment vertical="center"/>
      <protection/>
    </xf>
    <xf numFmtId="0" fontId="2" fillId="32" borderId="0" xfId="60" applyFill="1" applyAlignment="1" applyProtection="1">
      <alignment vertical="center"/>
      <protection/>
    </xf>
    <xf numFmtId="0" fontId="2" fillId="32" borderId="0" xfId="60" applyFont="1" applyFill="1" applyAlignment="1" applyProtection="1">
      <alignment horizontal="center" vertical="center"/>
      <protection/>
    </xf>
    <xf numFmtId="0" fontId="2" fillId="32" borderId="0" xfId="60" applyFill="1" applyAlignment="1" applyProtection="1">
      <alignment horizontal="center" vertical="center"/>
      <protection/>
    </xf>
    <xf numFmtId="0" fontId="5" fillId="32" borderId="0" xfId="60" applyFont="1" applyFill="1" applyBorder="1" applyAlignment="1" applyProtection="1">
      <alignment horizontal="left" vertical="center"/>
      <protection/>
    </xf>
    <xf numFmtId="0" fontId="2" fillId="32" borderId="0" xfId="60" applyFill="1" applyAlignment="1" applyProtection="1">
      <alignment horizontal="right" vertical="center"/>
      <protection/>
    </xf>
    <xf numFmtId="0" fontId="2" fillId="32" borderId="10" xfId="60" applyFill="1" applyBorder="1" applyAlignment="1" applyProtection="1">
      <alignment horizontal="center" vertical="center"/>
      <protection/>
    </xf>
    <xf numFmtId="0" fontId="12" fillId="32" borderId="11" xfId="60" applyFont="1" applyFill="1" applyBorder="1" applyAlignment="1" applyProtection="1">
      <alignment horizontal="right" vertical="center"/>
      <protection/>
    </xf>
    <xf numFmtId="0" fontId="12" fillId="32" borderId="12" xfId="60" applyFont="1" applyFill="1" applyBorder="1" applyAlignment="1" applyProtection="1">
      <alignment horizontal="right" vertical="center"/>
      <protection/>
    </xf>
    <xf numFmtId="0" fontId="9" fillId="32" borderId="0" xfId="0" applyFont="1" applyFill="1" applyAlignment="1" applyProtection="1">
      <alignment vertical="center"/>
      <protection/>
    </xf>
    <xf numFmtId="0" fontId="2" fillId="32" borderId="13" xfId="60" applyFont="1" applyFill="1" applyBorder="1" applyAlignment="1" applyProtection="1">
      <alignment horizontal="center" vertical="center"/>
      <protection/>
    </xf>
    <xf numFmtId="0" fontId="2" fillId="32" borderId="14" xfId="60" applyFont="1" applyFill="1" applyBorder="1" applyAlignment="1" applyProtection="1">
      <alignment horizontal="center" vertical="center"/>
      <protection/>
    </xf>
    <xf numFmtId="0" fontId="2" fillId="32" borderId="15" xfId="60" applyFont="1" applyFill="1" applyBorder="1" applyAlignment="1" applyProtection="1">
      <alignment horizontal="center" vertical="center"/>
      <protection/>
    </xf>
    <xf numFmtId="0" fontId="2" fillId="32" borderId="16" xfId="60" applyFont="1" applyFill="1" applyBorder="1" applyAlignment="1" applyProtection="1">
      <alignment horizontal="center" vertical="center"/>
      <protection/>
    </xf>
    <xf numFmtId="0" fontId="2" fillId="32" borderId="16" xfId="60" applyFill="1" applyBorder="1" applyAlignment="1" applyProtection="1">
      <alignment horizontal="center" vertical="center"/>
      <protection/>
    </xf>
    <xf numFmtId="0" fontId="2" fillId="32" borderId="17" xfId="60" applyFont="1" applyFill="1" applyBorder="1" applyAlignment="1" applyProtection="1">
      <alignment horizontal="center" vertical="center"/>
      <protection/>
    </xf>
    <xf numFmtId="0" fontId="2" fillId="32" borderId="18" xfId="60" applyFont="1" applyFill="1" applyBorder="1" applyAlignment="1" applyProtection="1">
      <alignment horizontal="center" vertical="center"/>
      <protection/>
    </xf>
    <xf numFmtId="0" fontId="2" fillId="32" borderId="19" xfId="60" applyFont="1" applyFill="1" applyBorder="1" applyAlignment="1" applyProtection="1">
      <alignment horizontal="center" vertical="center"/>
      <protection/>
    </xf>
    <xf numFmtId="0" fontId="2" fillId="32" borderId="20" xfId="60" applyFont="1" applyFill="1" applyBorder="1" applyAlignment="1" applyProtection="1">
      <alignment horizontal="center" vertical="center"/>
      <protection/>
    </xf>
    <xf numFmtId="0" fontId="2" fillId="32" borderId="21" xfId="60" applyFont="1" applyFill="1" applyBorder="1" applyAlignment="1" applyProtection="1">
      <alignment horizontal="center" vertical="center"/>
      <protection/>
    </xf>
    <xf numFmtId="0" fontId="2" fillId="32" borderId="22" xfId="60" applyFill="1" applyBorder="1" applyAlignment="1" applyProtection="1">
      <alignment horizontal="center" vertical="center"/>
      <protection/>
    </xf>
    <xf numFmtId="0" fontId="2" fillId="32" borderId="20" xfId="60" applyFill="1" applyBorder="1" applyAlignment="1" applyProtection="1">
      <alignment horizontal="center" vertical="center"/>
      <protection/>
    </xf>
    <xf numFmtId="0" fontId="5" fillId="32" borderId="23" xfId="60" applyFont="1" applyFill="1" applyBorder="1" applyAlignment="1" applyProtection="1">
      <alignment horizontal="center" vertical="center"/>
      <protection/>
    </xf>
    <xf numFmtId="0" fontId="5" fillId="32" borderId="24" xfId="60" applyFont="1" applyFill="1" applyBorder="1" applyAlignment="1" applyProtection="1">
      <alignment horizontal="center" vertical="center"/>
      <protection/>
    </xf>
    <xf numFmtId="0" fontId="10" fillId="32" borderId="0" xfId="0" applyFont="1" applyFill="1" applyAlignment="1" applyProtection="1">
      <alignment vertical="center"/>
      <protection/>
    </xf>
    <xf numFmtId="0" fontId="13" fillId="32" borderId="0" xfId="0" applyFont="1" applyFill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/>
    </xf>
    <xf numFmtId="0" fontId="5" fillId="32" borderId="14" xfId="60" applyFont="1" applyFill="1" applyBorder="1" applyAlignment="1" applyProtection="1">
      <alignment horizontal="center" vertical="center"/>
      <protection/>
    </xf>
    <xf numFmtId="0" fontId="13" fillId="32" borderId="0" xfId="0" applyFont="1" applyFill="1" applyAlignment="1" applyProtection="1">
      <alignment horizontal="right" vertical="center"/>
      <protection/>
    </xf>
    <xf numFmtId="0" fontId="14" fillId="32" borderId="0" xfId="0" applyFont="1" applyFill="1" applyAlignment="1" applyProtection="1">
      <alignment vertical="center"/>
      <protection/>
    </xf>
    <xf numFmtId="0" fontId="5" fillId="32" borderId="25" xfId="60" applyFont="1" applyFill="1" applyBorder="1" applyAlignment="1" applyProtection="1">
      <alignment horizontal="center" vertical="center"/>
      <protection/>
    </xf>
    <xf numFmtId="0" fontId="2" fillId="32" borderId="0" xfId="60" applyFill="1" applyBorder="1" applyAlignment="1" applyProtection="1">
      <alignment vertical="center"/>
      <protection/>
    </xf>
    <xf numFmtId="0" fontId="2" fillId="32" borderId="0" xfId="60" applyFill="1" applyBorder="1" applyAlignment="1" applyProtection="1">
      <alignment horizontal="center" vertical="center"/>
      <protection/>
    </xf>
    <xf numFmtId="0" fontId="0" fillId="32" borderId="26" xfId="0" applyFont="1" applyFill="1" applyBorder="1" applyAlignment="1" applyProtection="1">
      <alignment vertical="center"/>
      <protection/>
    </xf>
    <xf numFmtId="0" fontId="7" fillId="32" borderId="26" xfId="60" applyFont="1" applyFill="1" applyBorder="1" applyAlignment="1" applyProtection="1">
      <alignment horizontal="center" vertical="center"/>
      <protection/>
    </xf>
    <xf numFmtId="0" fontId="7" fillId="32" borderId="26" xfId="60" applyFont="1" applyFill="1" applyBorder="1" applyAlignment="1" applyProtection="1">
      <alignment vertical="center" shrinkToFit="1"/>
      <protection/>
    </xf>
    <xf numFmtId="177" fontId="7" fillId="32" borderId="26" xfId="60" applyNumberFormat="1" applyFont="1" applyFill="1" applyBorder="1" applyAlignment="1" applyProtection="1">
      <alignment horizontal="right" vertical="center" wrapText="1"/>
      <protection/>
    </xf>
    <xf numFmtId="0" fontId="2" fillId="32" borderId="27" xfId="60" applyFill="1" applyBorder="1" applyAlignment="1" applyProtection="1">
      <alignment horizontal="center" vertical="center" shrinkToFit="1"/>
      <protection/>
    </xf>
    <xf numFmtId="0" fontId="7" fillId="32" borderId="0" xfId="60" applyFont="1" applyFill="1" applyBorder="1" applyAlignment="1" applyProtection="1">
      <alignment vertical="center" wrapText="1"/>
      <protection/>
    </xf>
    <xf numFmtId="0" fontId="2" fillId="32" borderId="27" xfId="60" applyFont="1" applyFill="1" applyBorder="1" applyAlignment="1" applyProtection="1">
      <alignment horizontal="center" vertical="center" shrinkToFit="1"/>
      <protection/>
    </xf>
    <xf numFmtId="0" fontId="2" fillId="32" borderId="0" xfId="60" applyFont="1" applyFill="1" applyBorder="1" applyAlignment="1" applyProtection="1">
      <alignment vertical="center"/>
      <protection/>
    </xf>
    <xf numFmtId="0" fontId="2" fillId="32" borderId="27" xfId="60" applyFill="1" applyBorder="1" applyAlignment="1" applyProtection="1">
      <alignment vertical="center" shrinkToFit="1"/>
      <protection/>
    </xf>
    <xf numFmtId="0" fontId="6" fillId="32" borderId="0" xfId="60" applyFont="1" applyFill="1" applyBorder="1" applyAlignment="1" applyProtection="1">
      <alignment vertical="center" wrapText="1"/>
      <protection/>
    </xf>
    <xf numFmtId="0" fontId="7" fillId="0" borderId="28" xfId="60" applyFont="1" applyFill="1" applyBorder="1" applyAlignment="1" applyProtection="1">
      <alignment horizontal="center" vertical="center" shrinkToFit="1"/>
      <protection locked="0"/>
    </xf>
    <xf numFmtId="0" fontId="7" fillId="0" borderId="29" xfId="60" applyFont="1" applyFill="1" applyBorder="1" applyAlignment="1" applyProtection="1">
      <alignment horizontal="center" vertical="center" shrinkToFit="1"/>
      <protection locked="0"/>
    </xf>
    <xf numFmtId="0" fontId="7" fillId="0" borderId="30" xfId="60" applyFont="1" applyFill="1" applyBorder="1" applyAlignment="1" applyProtection="1">
      <alignment horizontal="center" vertical="center" shrinkToFit="1"/>
      <protection locked="0"/>
    </xf>
    <xf numFmtId="0" fontId="7" fillId="0" borderId="13" xfId="60" applyFont="1" applyFill="1" applyBorder="1" applyAlignment="1" applyProtection="1">
      <alignment horizontal="center" vertical="center" shrinkToFit="1"/>
      <protection locked="0"/>
    </xf>
    <xf numFmtId="0" fontId="7" fillId="0" borderId="31" xfId="60" applyFont="1" applyFill="1" applyBorder="1" applyAlignment="1" applyProtection="1">
      <alignment horizontal="center" vertical="center" shrinkToFit="1"/>
      <protection locked="0"/>
    </xf>
    <xf numFmtId="0" fontId="7" fillId="0" borderId="23" xfId="60" applyFont="1" applyFill="1" applyBorder="1" applyAlignment="1" applyProtection="1">
      <alignment horizontal="center" vertical="center" shrinkToFit="1"/>
      <protection locked="0"/>
    </xf>
    <xf numFmtId="176" fontId="8" fillId="0" borderId="32" xfId="60" applyNumberFormat="1" applyFont="1" applyFill="1" applyBorder="1" applyAlignment="1" applyProtection="1">
      <alignment horizontal="center" vertical="center"/>
      <protection locked="0"/>
    </xf>
    <xf numFmtId="0" fontId="7" fillId="0" borderId="33" xfId="60" applyFont="1" applyFill="1" applyBorder="1" applyAlignment="1" applyProtection="1">
      <alignment horizontal="center" vertical="center" shrinkToFit="1"/>
      <protection locked="0"/>
    </xf>
    <xf numFmtId="0" fontId="7" fillId="0" borderId="24" xfId="60" applyFont="1" applyFill="1" applyBorder="1" applyAlignment="1" applyProtection="1">
      <alignment horizontal="center" vertical="center" shrinkToFit="1"/>
      <protection locked="0"/>
    </xf>
    <xf numFmtId="176" fontId="8" fillId="0" borderId="34" xfId="60" applyNumberFormat="1" applyFont="1" applyFill="1" applyBorder="1" applyAlignment="1" applyProtection="1">
      <alignment horizontal="center" vertical="center"/>
      <protection locked="0"/>
    </xf>
    <xf numFmtId="0" fontId="7" fillId="0" borderId="35" xfId="60" applyFont="1" applyFill="1" applyBorder="1" applyAlignment="1" applyProtection="1">
      <alignment horizontal="center" vertical="center" shrinkToFit="1"/>
      <protection locked="0"/>
    </xf>
    <xf numFmtId="0" fontId="7" fillId="0" borderId="14" xfId="60" applyFont="1" applyFill="1" applyBorder="1" applyAlignment="1" applyProtection="1">
      <alignment horizontal="center" vertical="center" shrinkToFit="1"/>
      <protection locked="0"/>
    </xf>
    <xf numFmtId="176" fontId="8" fillId="0" borderId="36" xfId="60" applyNumberFormat="1" applyFont="1" applyFill="1" applyBorder="1" applyAlignment="1" applyProtection="1">
      <alignment horizontal="center" vertical="center"/>
      <protection locked="0"/>
    </xf>
    <xf numFmtId="0" fontId="7" fillId="0" borderId="37" xfId="60" applyFont="1" applyFill="1" applyBorder="1" applyAlignment="1" applyProtection="1">
      <alignment horizontal="center" vertical="center" shrinkToFit="1"/>
      <protection locked="0"/>
    </xf>
    <xf numFmtId="176" fontId="8" fillId="0" borderId="16" xfId="60" applyNumberFormat="1" applyFont="1" applyFill="1" applyBorder="1" applyAlignment="1" applyProtection="1">
      <alignment horizontal="center" vertical="center"/>
      <protection locked="0"/>
    </xf>
    <xf numFmtId="0" fontId="7" fillId="0" borderId="38" xfId="60" applyFont="1" applyFill="1" applyBorder="1" applyAlignment="1" applyProtection="1">
      <alignment horizontal="center" vertical="center" shrinkToFit="1"/>
      <protection locked="0"/>
    </xf>
    <xf numFmtId="0" fontId="7" fillId="0" borderId="39" xfId="60" applyFont="1" applyFill="1" applyBorder="1" applyAlignment="1" applyProtection="1">
      <alignment horizontal="center" vertical="center" shrinkToFit="1"/>
      <protection locked="0"/>
    </xf>
    <xf numFmtId="176" fontId="8" fillId="0" borderId="40" xfId="60" applyNumberFormat="1" applyFont="1" applyFill="1" applyBorder="1" applyAlignment="1" applyProtection="1">
      <alignment horizontal="center" vertical="center"/>
      <protection locked="0"/>
    </xf>
    <xf numFmtId="0" fontId="7" fillId="0" borderId="25" xfId="60" applyFont="1" applyFill="1" applyBorder="1" applyAlignment="1" applyProtection="1">
      <alignment horizontal="center" vertical="center" shrinkToFit="1"/>
      <protection locked="0"/>
    </xf>
    <xf numFmtId="176" fontId="8" fillId="0" borderId="41" xfId="60" applyNumberFormat="1" applyFont="1" applyFill="1" applyBorder="1" applyAlignment="1" applyProtection="1">
      <alignment horizontal="center" vertical="center"/>
      <protection locked="0"/>
    </xf>
    <xf numFmtId="0" fontId="7" fillId="0" borderId="42" xfId="60" applyFont="1" applyFill="1" applyBorder="1" applyAlignment="1" applyProtection="1">
      <alignment horizontal="center" vertical="center" shrinkToFit="1"/>
      <protection locked="0"/>
    </xf>
    <xf numFmtId="0" fontId="7" fillId="0" borderId="43" xfId="60" applyFont="1" applyFill="1" applyBorder="1" applyAlignment="1" applyProtection="1">
      <alignment horizontal="center" vertical="center" shrinkToFit="1"/>
      <protection locked="0"/>
    </xf>
    <xf numFmtId="176" fontId="8" fillId="0" borderId="44" xfId="60" applyNumberFormat="1" applyFont="1" applyFill="1" applyBorder="1" applyAlignment="1" applyProtection="1">
      <alignment horizontal="center" vertical="center"/>
      <protection locked="0"/>
    </xf>
    <xf numFmtId="0" fontId="7" fillId="0" borderId="45" xfId="60" applyFont="1" applyFill="1" applyBorder="1" applyAlignment="1" applyProtection="1">
      <alignment horizontal="center" vertical="center" shrinkToFit="1"/>
      <protection locked="0"/>
    </xf>
    <xf numFmtId="176" fontId="8" fillId="0" borderId="46" xfId="60" applyNumberFormat="1" applyFont="1" applyFill="1" applyBorder="1" applyAlignment="1" applyProtection="1">
      <alignment horizontal="center" vertical="center"/>
      <protection locked="0"/>
    </xf>
    <xf numFmtId="0" fontId="2" fillId="0" borderId="46" xfId="60" applyFont="1" applyFill="1" applyBorder="1" applyAlignment="1" applyProtection="1">
      <alignment horizontal="center" vertical="center"/>
      <protection locked="0"/>
    </xf>
    <xf numFmtId="0" fontId="2" fillId="0" borderId="40" xfId="60" applyFont="1" applyFill="1" applyBorder="1" applyAlignment="1" applyProtection="1">
      <alignment horizontal="center" vertical="center"/>
      <protection locked="0"/>
    </xf>
    <xf numFmtId="0" fontId="2" fillId="0" borderId="16" xfId="60" applyFont="1" applyFill="1" applyBorder="1" applyAlignment="1" applyProtection="1">
      <alignment horizontal="center" vertical="center"/>
      <protection locked="0"/>
    </xf>
    <xf numFmtId="0" fontId="2" fillId="0" borderId="44" xfId="60" applyFont="1" applyFill="1" applyBorder="1" applyAlignment="1" applyProtection="1">
      <alignment horizontal="center" vertical="center"/>
      <protection locked="0"/>
    </xf>
    <xf numFmtId="0" fontId="7" fillId="0" borderId="26" xfId="60" applyFont="1" applyFill="1" applyBorder="1" applyAlignment="1" applyProtection="1">
      <alignment horizontal="center" vertical="center"/>
      <protection locked="0"/>
    </xf>
    <xf numFmtId="0" fontId="7" fillId="0" borderId="26" xfId="60" applyFont="1" applyFill="1" applyBorder="1" applyAlignment="1" applyProtection="1">
      <alignment horizontal="center" vertical="center" wrapText="1"/>
      <protection locked="0"/>
    </xf>
    <xf numFmtId="0" fontId="8" fillId="32" borderId="47" xfId="60" applyFont="1" applyFill="1" applyBorder="1" applyAlignment="1" applyProtection="1">
      <alignment vertical="center"/>
      <protection/>
    </xf>
    <xf numFmtId="0" fontId="15" fillId="32" borderId="0" xfId="60" applyFont="1" applyFill="1" applyAlignment="1" applyProtection="1">
      <alignment vertical="center"/>
      <protection/>
    </xf>
    <xf numFmtId="0" fontId="15" fillId="32" borderId="0" xfId="60" applyFont="1" applyFill="1" applyAlignment="1" applyProtection="1">
      <alignment horizontal="left" vertical="center"/>
      <protection/>
    </xf>
    <xf numFmtId="0" fontId="2" fillId="32" borderId="0" xfId="60" applyFont="1" applyFill="1" applyBorder="1" applyAlignment="1" applyProtection="1">
      <alignment horizontal="center" vertical="center"/>
      <protection/>
    </xf>
    <xf numFmtId="0" fontId="2" fillId="32" borderId="0" xfId="60" applyFill="1" applyBorder="1" applyAlignment="1" applyProtection="1">
      <alignment vertical="center" shrinkToFit="1"/>
      <protection/>
    </xf>
    <xf numFmtId="176" fontId="8" fillId="0" borderId="48" xfId="60" applyNumberFormat="1" applyFont="1" applyFill="1" applyBorder="1" applyAlignment="1" applyProtection="1">
      <alignment horizontal="center" vertical="center" shrinkToFit="1"/>
      <protection locked="0"/>
    </xf>
    <xf numFmtId="176" fontId="2" fillId="0" borderId="49" xfId="60" applyNumberFormat="1" applyFill="1" applyBorder="1" applyAlignment="1" applyProtection="1">
      <alignment horizontal="center" vertical="center"/>
      <protection/>
    </xf>
    <xf numFmtId="176" fontId="2" fillId="0" borderId="49" xfId="60" applyNumberFormat="1" applyFont="1" applyFill="1" applyBorder="1" applyAlignment="1" applyProtection="1">
      <alignment vertical="center"/>
      <protection/>
    </xf>
    <xf numFmtId="176" fontId="2" fillId="0" borderId="0" xfId="60" applyNumberFormat="1" applyFont="1" applyFill="1" applyBorder="1" applyAlignment="1" applyProtection="1">
      <alignment vertical="center"/>
      <protection/>
    </xf>
    <xf numFmtId="0" fontId="7" fillId="32" borderId="27" xfId="60" applyFont="1" applyFill="1" applyBorder="1" applyAlignment="1" applyProtection="1">
      <alignment horizontal="center" vertical="center" shrinkToFit="1"/>
      <protection/>
    </xf>
    <xf numFmtId="177" fontId="7" fillId="32" borderId="0" xfId="60" applyNumberFormat="1" applyFont="1" applyFill="1" applyBorder="1" applyAlignment="1" applyProtection="1">
      <alignment horizontal="right" vertical="center" wrapText="1"/>
      <protection/>
    </xf>
    <xf numFmtId="0" fontId="2" fillId="32" borderId="50" xfId="60" applyFont="1" applyFill="1" applyBorder="1" applyAlignment="1" applyProtection="1">
      <alignment horizontal="center" vertical="center" shrinkToFit="1"/>
      <protection/>
    </xf>
    <xf numFmtId="0" fontId="2" fillId="32" borderId="50" xfId="60" applyFont="1" applyFill="1" applyBorder="1" applyAlignment="1" applyProtection="1">
      <alignment horizontal="center" vertical="center"/>
      <protection/>
    </xf>
    <xf numFmtId="0" fontId="2" fillId="32" borderId="51" xfId="60" applyFont="1" applyFill="1" applyBorder="1" applyAlignment="1" applyProtection="1">
      <alignment horizontal="center" vertical="center" shrinkToFit="1"/>
      <protection/>
    </xf>
    <xf numFmtId="176" fontId="2" fillId="32" borderId="52" xfId="60" applyNumberFormat="1" applyFont="1" applyFill="1" applyBorder="1" applyAlignment="1" applyProtection="1">
      <alignment horizontal="right" vertical="center" shrinkToFit="1"/>
      <protection/>
    </xf>
    <xf numFmtId="0" fontId="2" fillId="32" borderId="53" xfId="60" applyFont="1" applyFill="1" applyBorder="1" applyAlignment="1" applyProtection="1">
      <alignment horizontal="center" vertical="center" shrinkToFit="1"/>
      <protection/>
    </xf>
    <xf numFmtId="176" fontId="2" fillId="32" borderId="53" xfId="60" applyNumberFormat="1" applyFont="1" applyFill="1" applyBorder="1" applyAlignment="1" applyProtection="1">
      <alignment horizontal="center" vertical="center" shrinkToFit="1"/>
      <protection/>
    </xf>
    <xf numFmtId="0" fontId="2" fillId="32" borderId="0" xfId="60" applyFont="1" applyFill="1" applyBorder="1" applyAlignment="1" applyProtection="1">
      <alignment horizontal="center" vertical="center" shrinkToFit="1"/>
      <protection/>
    </xf>
    <xf numFmtId="176" fontId="2" fillId="32" borderId="0" xfId="60" applyNumberFormat="1" applyFont="1" applyFill="1" applyBorder="1" applyAlignment="1" applyProtection="1">
      <alignment horizontal="center" vertical="center" shrinkToFit="1"/>
      <protection/>
    </xf>
    <xf numFmtId="0" fontId="0" fillId="32" borderId="0" xfId="0" applyFill="1" applyBorder="1" applyAlignment="1" applyProtection="1">
      <alignment vertical="center" shrinkToFit="1"/>
      <protection/>
    </xf>
    <xf numFmtId="0" fontId="2" fillId="32" borderId="0" xfId="60" applyFill="1" applyBorder="1" applyAlignment="1" applyProtection="1">
      <alignment horizontal="center" vertical="center" shrinkToFit="1"/>
      <protection/>
    </xf>
    <xf numFmtId="176" fontId="8" fillId="32" borderId="0" xfId="60" applyNumberFormat="1" applyFont="1" applyFill="1" applyBorder="1" applyAlignment="1" applyProtection="1">
      <alignment horizontal="center" vertical="center" shrinkToFit="1"/>
      <protection/>
    </xf>
    <xf numFmtId="0" fontId="0" fillId="32" borderId="0" xfId="0" applyFill="1" applyAlignment="1" applyProtection="1">
      <alignment horizontal="right" vertical="center"/>
      <protection/>
    </xf>
    <xf numFmtId="0" fontId="2" fillId="32" borderId="23" xfId="60" applyFont="1" applyFill="1" applyBorder="1" applyAlignment="1" applyProtection="1">
      <alignment horizontal="center" vertical="center" shrinkToFit="1"/>
      <protection/>
    </xf>
    <xf numFmtId="0" fontId="2" fillId="32" borderId="46" xfId="60" applyFont="1" applyFill="1" applyBorder="1" applyAlignment="1" applyProtection="1">
      <alignment horizontal="center" vertical="center" shrinkToFit="1"/>
      <protection/>
    </xf>
    <xf numFmtId="0" fontId="2" fillId="32" borderId="24" xfId="60" applyFont="1" applyFill="1" applyBorder="1" applyAlignment="1" applyProtection="1">
      <alignment horizontal="center" vertical="center" shrinkToFit="1"/>
      <protection/>
    </xf>
    <xf numFmtId="0" fontId="2" fillId="32" borderId="54" xfId="60" applyFont="1" applyFill="1" applyBorder="1" applyAlignment="1" applyProtection="1">
      <alignment horizontal="center" vertical="center" shrinkToFit="1"/>
      <protection/>
    </xf>
    <xf numFmtId="0" fontId="2" fillId="32" borderId="40" xfId="60" applyFont="1" applyFill="1" applyBorder="1" applyAlignment="1" applyProtection="1">
      <alignment horizontal="center" vertical="center" shrinkToFit="1"/>
      <protection/>
    </xf>
    <xf numFmtId="0" fontId="2" fillId="32" borderId="14" xfId="60" applyFont="1" applyFill="1" applyBorder="1" applyAlignment="1" applyProtection="1">
      <alignment horizontal="center" vertical="center" shrinkToFit="1"/>
      <protection/>
    </xf>
    <xf numFmtId="0" fontId="2" fillId="32" borderId="15" xfId="60" applyFont="1" applyFill="1" applyBorder="1" applyAlignment="1" applyProtection="1">
      <alignment horizontal="center" vertical="center" shrinkToFit="1"/>
      <protection/>
    </xf>
    <xf numFmtId="0" fontId="2" fillId="32" borderId="16" xfId="60" applyFont="1" applyFill="1" applyBorder="1" applyAlignment="1" applyProtection="1">
      <alignment horizontal="center" vertical="center" shrinkToFit="1"/>
      <protection/>
    </xf>
    <xf numFmtId="0" fontId="2" fillId="32" borderId="25" xfId="60" applyFont="1" applyFill="1" applyBorder="1" applyAlignment="1" applyProtection="1">
      <alignment horizontal="center" vertical="center" shrinkToFit="1"/>
      <protection/>
    </xf>
    <xf numFmtId="0" fontId="2" fillId="32" borderId="55" xfId="60" applyFont="1" applyFill="1" applyBorder="1" applyAlignment="1" applyProtection="1">
      <alignment horizontal="center" vertical="center" shrinkToFit="1"/>
      <protection/>
    </xf>
    <xf numFmtId="0" fontId="2" fillId="32" borderId="44" xfId="60" applyFont="1" applyFill="1" applyBorder="1" applyAlignment="1" applyProtection="1">
      <alignment horizontal="center" vertical="center" shrinkToFit="1"/>
      <protection/>
    </xf>
    <xf numFmtId="0" fontId="7" fillId="32" borderId="46" xfId="60" applyFont="1" applyFill="1" applyBorder="1" applyAlignment="1" applyProtection="1">
      <alignment horizontal="center" vertical="center" shrinkToFit="1"/>
      <protection/>
    </xf>
    <xf numFmtId="0" fontId="7" fillId="32" borderId="40" xfId="60" applyFont="1" applyFill="1" applyBorder="1" applyAlignment="1" applyProtection="1">
      <alignment horizontal="center" vertical="center" shrinkToFit="1"/>
      <protection/>
    </xf>
    <xf numFmtId="0" fontId="7" fillId="32" borderId="16" xfId="60" applyFont="1" applyFill="1" applyBorder="1" applyAlignment="1" applyProtection="1">
      <alignment horizontal="center" vertical="center" shrinkToFit="1"/>
      <protection/>
    </xf>
    <xf numFmtId="0" fontId="7" fillId="32" borderId="44" xfId="60" applyFont="1" applyFill="1" applyBorder="1" applyAlignment="1" applyProtection="1">
      <alignment horizontal="center" vertical="center" shrinkToFit="1"/>
      <protection/>
    </xf>
    <xf numFmtId="0" fontId="7" fillId="0" borderId="0" xfId="0" applyFont="1" applyAlignment="1" applyProtection="1">
      <alignment vertical="center"/>
      <protection/>
    </xf>
    <xf numFmtId="0" fontId="15" fillId="0" borderId="0" xfId="60" applyFont="1" applyFill="1" applyAlignment="1" applyProtection="1">
      <alignment horizontal="center" vertical="center"/>
      <protection locked="0"/>
    </xf>
    <xf numFmtId="0" fontId="18" fillId="32" borderId="0" xfId="60" applyFont="1" applyFill="1" applyAlignment="1" applyProtection="1">
      <alignment vertical="center"/>
      <protection/>
    </xf>
    <xf numFmtId="176" fontId="8" fillId="0" borderId="48" xfId="60" applyNumberFormat="1" applyFont="1" applyFill="1" applyBorder="1" applyAlignment="1" applyProtection="1">
      <alignment horizontal="center" vertical="center" shrinkToFit="1"/>
      <protection/>
    </xf>
    <xf numFmtId="0" fontId="57" fillId="32" borderId="0" xfId="0" applyFont="1" applyFill="1" applyAlignment="1" applyProtection="1">
      <alignment vertical="center"/>
      <protection/>
    </xf>
    <xf numFmtId="0" fontId="58" fillId="32" borderId="56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vertical="center"/>
      <protection/>
    </xf>
    <xf numFmtId="0" fontId="15" fillId="34" borderId="0" xfId="60" applyFont="1" applyFill="1" applyAlignment="1" applyProtection="1">
      <alignment horizontal="right" vertical="center" shrinkToFit="1"/>
      <protection locked="0"/>
    </xf>
    <xf numFmtId="0" fontId="15" fillId="33" borderId="0" xfId="60" applyFont="1" applyFill="1" applyAlignment="1" applyProtection="1">
      <alignment horizontal="right" vertical="center" shrinkToFit="1"/>
      <protection locked="0"/>
    </xf>
    <xf numFmtId="0" fontId="2" fillId="32" borderId="0" xfId="60" applyFill="1" applyBorder="1" applyAlignment="1" applyProtection="1">
      <alignment horizontal="center" vertical="center"/>
      <protection/>
    </xf>
    <xf numFmtId="0" fontId="8" fillId="32" borderId="47" xfId="60" applyFont="1" applyFill="1" applyBorder="1" applyAlignment="1" applyProtection="1">
      <alignment vertical="center"/>
      <protection/>
    </xf>
    <xf numFmtId="0" fontId="7" fillId="0" borderId="27" xfId="60" applyFont="1" applyFill="1" applyBorder="1" applyAlignment="1" applyProtection="1">
      <alignment horizontal="center" vertical="center" shrinkToFit="1"/>
      <protection locked="0"/>
    </xf>
    <xf numFmtId="0" fontId="7" fillId="32" borderId="57" xfId="60" applyFont="1" applyFill="1" applyBorder="1" applyAlignment="1" applyProtection="1">
      <alignment horizontal="center" vertical="center"/>
      <protection/>
    </xf>
    <xf numFmtId="0" fontId="7" fillId="32" borderId="58" xfId="60" applyFont="1" applyFill="1" applyBorder="1" applyAlignment="1" applyProtection="1">
      <alignment horizontal="center" vertical="center"/>
      <protection/>
    </xf>
    <xf numFmtId="0" fontId="2" fillId="0" borderId="27" xfId="60" applyFont="1" applyFill="1" applyBorder="1" applyAlignment="1" applyProtection="1">
      <alignment horizontal="left" vertical="center" shrinkToFit="1"/>
      <protection locked="0"/>
    </xf>
    <xf numFmtId="0" fontId="0" fillId="0" borderId="27" xfId="0" applyFill="1" applyBorder="1" applyAlignment="1" applyProtection="1">
      <alignment vertical="center" shrinkToFit="1"/>
      <protection locked="0"/>
    </xf>
    <xf numFmtId="0" fontId="2" fillId="32" borderId="0" xfId="60" applyFill="1" applyBorder="1" applyAlignment="1" applyProtection="1">
      <alignment horizontal="center" vertical="center" shrinkToFit="1"/>
      <protection/>
    </xf>
    <xf numFmtId="58" fontId="2" fillId="32" borderId="59" xfId="60" applyNumberFormat="1" applyFill="1" applyBorder="1" applyAlignment="1" applyProtection="1">
      <alignment horizontal="center" vertical="center"/>
      <protection/>
    </xf>
    <xf numFmtId="0" fontId="1" fillId="0" borderId="47" xfId="60" applyFont="1" applyFill="1" applyBorder="1" applyAlignment="1" applyProtection="1">
      <alignment horizontal="left" vertical="center" shrinkToFit="1"/>
      <protection locked="0"/>
    </xf>
    <xf numFmtId="0" fontId="0" fillId="0" borderId="47" xfId="0" applyFill="1" applyBorder="1" applyAlignment="1" applyProtection="1">
      <alignment vertical="center" shrinkToFit="1"/>
      <protection locked="0"/>
    </xf>
    <xf numFmtId="0" fontId="17" fillId="32" borderId="0" xfId="60" applyFont="1" applyFill="1" applyAlignment="1" applyProtection="1">
      <alignment horizontal="center" vertical="center" shrinkToFit="1"/>
      <protection locked="0"/>
    </xf>
    <xf numFmtId="0" fontId="5" fillId="32" borderId="14" xfId="60" applyFont="1" applyFill="1" applyBorder="1" applyAlignment="1" applyProtection="1">
      <alignment vertical="center"/>
      <protection/>
    </xf>
    <xf numFmtId="0" fontId="5" fillId="32" borderId="18" xfId="60" applyFont="1" applyFill="1" applyBorder="1" applyAlignment="1" applyProtection="1">
      <alignment horizontal="center" vertical="center"/>
      <protection/>
    </xf>
    <xf numFmtId="0" fontId="2" fillId="32" borderId="60" xfId="60" applyFont="1" applyFill="1" applyBorder="1" applyAlignment="1" applyProtection="1">
      <alignment horizontal="center" vertical="center"/>
      <protection/>
    </xf>
    <xf numFmtId="0" fontId="2" fillId="32" borderId="61" xfId="60" applyFill="1" applyBorder="1" applyAlignment="1" applyProtection="1">
      <alignment horizontal="center" vertical="center"/>
      <protection/>
    </xf>
    <xf numFmtId="0" fontId="2" fillId="32" borderId="13" xfId="60" applyFill="1" applyBorder="1" applyAlignment="1" applyProtection="1">
      <alignment horizontal="center" vertical="center"/>
      <protection/>
    </xf>
    <xf numFmtId="0" fontId="2" fillId="32" borderId="17" xfId="60" applyFill="1" applyBorder="1" applyAlignment="1" applyProtection="1">
      <alignment vertical="center"/>
      <protection/>
    </xf>
    <xf numFmtId="0" fontId="2" fillId="32" borderId="10" xfId="60" applyFill="1" applyBorder="1" applyAlignment="1" applyProtection="1">
      <alignment horizontal="center" vertical="center"/>
      <protection/>
    </xf>
    <xf numFmtId="0" fontId="2" fillId="32" borderId="12" xfId="60" applyFill="1" applyBorder="1" applyAlignment="1" applyProtection="1">
      <alignment horizontal="center" vertical="center"/>
      <protection/>
    </xf>
    <xf numFmtId="0" fontId="2" fillId="32" borderId="49" xfId="60" applyFill="1" applyBorder="1" applyAlignment="1" applyProtection="1">
      <alignment horizontal="center" vertical="center"/>
      <protection/>
    </xf>
    <xf numFmtId="0" fontId="2" fillId="32" borderId="16" xfId="60" applyFont="1" applyFill="1" applyBorder="1" applyAlignment="1" applyProtection="1">
      <alignment horizontal="center" vertical="center"/>
      <protection/>
    </xf>
    <xf numFmtId="0" fontId="2" fillId="32" borderId="20" xfId="60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J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5.625" style="2" customWidth="1"/>
    <col min="3" max="3" width="13.625" style="2" customWidth="1"/>
    <col min="4" max="4" width="4.375" style="2" customWidth="1"/>
    <col min="5" max="8" width="8.125" style="2" hidden="1" customWidth="1"/>
    <col min="9" max="9" width="14.00390625" style="2" customWidth="1"/>
    <col min="10" max="10" width="8.25390625" style="2" customWidth="1"/>
    <col min="11" max="11" width="14.125" style="2" customWidth="1"/>
    <col min="12" max="12" width="8.25390625" style="2" customWidth="1"/>
    <col min="13" max="13" width="4.50390625" style="2" customWidth="1"/>
    <col min="14" max="14" width="5.375" style="2" hidden="1" customWidth="1"/>
    <col min="15" max="15" width="12.50390625" style="2" customWidth="1"/>
    <col min="16" max="16" width="0.6171875" style="2" customWidth="1"/>
    <col min="17" max="17" width="4.125" style="2" customWidth="1"/>
    <col min="18" max="18" width="5.00390625" style="2" customWidth="1"/>
    <col min="19" max="19" width="0.875" style="2" customWidth="1"/>
    <col min="20" max="20" width="5.875" style="2" customWidth="1"/>
    <col min="21" max="21" width="14.75390625" style="2" customWidth="1"/>
    <col min="22" max="27" width="21.875" style="2" customWidth="1"/>
    <col min="28" max="28" width="9.00390625" style="2" customWidth="1"/>
    <col min="29" max="29" width="13.50390625" style="2" customWidth="1"/>
    <col min="30" max="16384" width="9.00390625" style="2" customWidth="1"/>
  </cols>
  <sheetData>
    <row r="1" spans="11:15" ht="36" customHeight="1" thickBot="1" thickTop="1">
      <c r="K1" s="120"/>
      <c r="O1" s="119" t="s">
        <v>122</v>
      </c>
    </row>
    <row r="2" spans="1:18" ht="27" thickTop="1">
      <c r="A2" s="77" t="s">
        <v>5</v>
      </c>
      <c r="B2" s="115">
        <v>77</v>
      </c>
      <c r="C2" s="77" t="s">
        <v>80</v>
      </c>
      <c r="D2" s="134" t="s">
        <v>81</v>
      </c>
      <c r="E2" s="134"/>
      <c r="F2" s="134"/>
      <c r="G2" s="134"/>
      <c r="H2" s="134"/>
      <c r="I2" s="134"/>
      <c r="J2" s="78" t="s">
        <v>99</v>
      </c>
      <c r="L2" s="77"/>
      <c r="M2" s="78"/>
      <c r="N2" s="1"/>
      <c r="O2" s="121" t="s">
        <v>77</v>
      </c>
      <c r="Q2" s="116" t="s">
        <v>100</v>
      </c>
      <c r="R2" s="1"/>
    </row>
    <row r="3" spans="1:18" ht="14.25" thickBot="1">
      <c r="A3" s="3" t="s">
        <v>43</v>
      </c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6"/>
      <c r="N3" s="6"/>
      <c r="O3" s="7" t="s">
        <v>40</v>
      </c>
      <c r="P3" s="7"/>
      <c r="Q3" s="7"/>
      <c r="R3" s="7"/>
    </row>
    <row r="4" spans="1:22" ht="14.25" hidden="1" thickBot="1">
      <c r="A4" s="3"/>
      <c r="B4" s="3"/>
      <c r="C4" s="3"/>
      <c r="D4" s="3"/>
      <c r="E4" s="3"/>
      <c r="F4" s="3"/>
      <c r="G4" s="3"/>
      <c r="H4" s="3"/>
      <c r="I4" s="8"/>
      <c r="J4" s="9" t="s">
        <v>27</v>
      </c>
      <c r="K4" s="82"/>
      <c r="L4" s="8"/>
      <c r="M4" s="9" t="s">
        <v>28</v>
      </c>
      <c r="N4" s="10"/>
      <c r="O4" s="83"/>
      <c r="P4" s="84"/>
      <c r="Q4" s="84"/>
      <c r="R4" s="84"/>
      <c r="U4" s="11"/>
      <c r="V4" s="11"/>
    </row>
    <row r="5" spans="1:22" ht="15" customHeight="1" thickBot="1">
      <c r="A5" s="135" t="s">
        <v>0</v>
      </c>
      <c r="B5" s="12" t="s">
        <v>18</v>
      </c>
      <c r="C5" s="137" t="s">
        <v>7</v>
      </c>
      <c r="D5" s="139" t="s">
        <v>1</v>
      </c>
      <c r="E5" s="13"/>
      <c r="F5" s="14"/>
      <c r="G5" s="14"/>
      <c r="H5" s="15"/>
      <c r="I5" s="141" t="s">
        <v>2</v>
      </c>
      <c r="J5" s="142"/>
      <c r="K5" s="142"/>
      <c r="L5" s="142"/>
      <c r="M5" s="143"/>
      <c r="N5" s="16"/>
      <c r="O5" s="144" t="s">
        <v>24</v>
      </c>
      <c r="P5" s="79"/>
      <c r="Q5" s="79"/>
      <c r="R5" s="79"/>
      <c r="V5" s="11"/>
    </row>
    <row r="6" spans="1:31" ht="15" customHeight="1" thickBot="1">
      <c r="A6" s="136"/>
      <c r="B6" s="17" t="s">
        <v>19</v>
      </c>
      <c r="C6" s="138"/>
      <c r="D6" s="140"/>
      <c r="E6" s="18" t="s">
        <v>6</v>
      </c>
      <c r="F6" s="19" t="s">
        <v>9</v>
      </c>
      <c r="G6" s="19" t="s">
        <v>20</v>
      </c>
      <c r="H6" s="20" t="s">
        <v>21</v>
      </c>
      <c r="I6" s="8" t="s">
        <v>3</v>
      </c>
      <c r="J6" s="21" t="s">
        <v>10</v>
      </c>
      <c r="K6" s="8" t="s">
        <v>3</v>
      </c>
      <c r="L6" s="21" t="s">
        <v>10</v>
      </c>
      <c r="M6" s="22" t="s">
        <v>4</v>
      </c>
      <c r="N6" s="23"/>
      <c r="O6" s="145"/>
      <c r="P6" s="33"/>
      <c r="Q6" s="130" t="s">
        <v>44</v>
      </c>
      <c r="R6" s="130"/>
      <c r="AB6" s="2" t="s">
        <v>111</v>
      </c>
      <c r="AC6" s="2" t="s">
        <v>112</v>
      </c>
      <c r="AD6" s="2" t="s">
        <v>114</v>
      </c>
      <c r="AE6" s="2" t="s">
        <v>115</v>
      </c>
    </row>
    <row r="7" spans="1:31" ht="18" customHeight="1" thickBot="1">
      <c r="A7" s="24">
        <v>1</v>
      </c>
      <c r="B7" s="45">
        <v>17</v>
      </c>
      <c r="C7" s="45" t="s">
        <v>147</v>
      </c>
      <c r="D7" s="45">
        <v>2</v>
      </c>
      <c r="E7" s="99"/>
      <c r="F7" s="93" t="str">
        <f>$K$39</f>
        <v>水元中</v>
      </c>
      <c r="G7" s="93"/>
      <c r="H7" s="100" t="s">
        <v>52</v>
      </c>
      <c r="I7" s="50" t="s">
        <v>139</v>
      </c>
      <c r="J7" s="51">
        <v>13.3</v>
      </c>
      <c r="K7" s="50" t="s">
        <v>140</v>
      </c>
      <c r="L7" s="51">
        <v>220.01</v>
      </c>
      <c r="M7" s="52" t="s">
        <v>126</v>
      </c>
      <c r="N7" s="110">
        <f>IF(M7="","",VLOOKUP(M7,$Q$10:$R$20,2,FALSE))</f>
        <v>51.74</v>
      </c>
      <c r="O7" s="70" t="s">
        <v>149</v>
      </c>
      <c r="P7" s="79"/>
      <c r="Q7" s="87" t="s">
        <v>45</v>
      </c>
      <c r="R7" s="88"/>
      <c r="AB7" s="2">
        <f>VLOOKUP($O$2,$AA$8:$AE$12,2,FALSE)</f>
        <v>600</v>
      </c>
      <c r="AC7" s="2">
        <f>VLOOKUP($O$2,$AA$8:$AE$12,3,FALSE)</f>
        <v>1600</v>
      </c>
      <c r="AD7" s="2">
        <f>VLOOKUP($O$2,$AA$8:$AE$12,4,FALSE)</f>
        <v>800</v>
      </c>
      <c r="AE7" s="2">
        <f>VLOOKUP($O$2,$AA$8:$AE$12,5,FALSE)</f>
        <v>1800</v>
      </c>
    </row>
    <row r="8" spans="1:31" ht="18" customHeight="1" thickBot="1">
      <c r="A8" s="25">
        <v>2</v>
      </c>
      <c r="B8" s="46">
        <v>36</v>
      </c>
      <c r="C8" s="46" t="s">
        <v>146</v>
      </c>
      <c r="D8" s="46">
        <v>2</v>
      </c>
      <c r="E8" s="101"/>
      <c r="F8" s="102" t="str">
        <f aca="true" t="shared" si="0" ref="F8:F36">$K$39</f>
        <v>水元中</v>
      </c>
      <c r="G8" s="102"/>
      <c r="H8" s="103" t="s">
        <v>22</v>
      </c>
      <c r="I8" s="53" t="s">
        <v>139</v>
      </c>
      <c r="J8" s="54">
        <v>14.03</v>
      </c>
      <c r="K8" s="53"/>
      <c r="L8" s="54"/>
      <c r="M8" s="55" t="s">
        <v>126</v>
      </c>
      <c r="N8" s="111">
        <f>IF(M8="","",VLOOKUP(M8,$Q$10:$R$20,2,FALSE))</f>
        <v>51.74</v>
      </c>
      <c r="O8" s="71" t="s">
        <v>148</v>
      </c>
      <c r="P8" s="79"/>
      <c r="Q8" s="89" t="s">
        <v>72</v>
      </c>
      <c r="R8" s="90">
        <v>45.12</v>
      </c>
      <c r="T8" s="11"/>
      <c r="U8" s="26"/>
      <c r="AA8" s="2" t="s">
        <v>129</v>
      </c>
      <c r="AB8" s="2">
        <v>1100</v>
      </c>
      <c r="AC8" s="2">
        <v>1600</v>
      </c>
      <c r="AD8" s="2">
        <v>1300</v>
      </c>
      <c r="AE8" s="2">
        <v>1800</v>
      </c>
    </row>
    <row r="9" spans="1:31" ht="18" customHeight="1" thickBot="1">
      <c r="A9" s="25">
        <v>3</v>
      </c>
      <c r="B9" s="46">
        <v>21</v>
      </c>
      <c r="C9" s="46" t="s">
        <v>146</v>
      </c>
      <c r="D9" s="46">
        <v>2</v>
      </c>
      <c r="E9" s="101"/>
      <c r="F9" s="102" t="str">
        <f t="shared" si="0"/>
        <v>水元中</v>
      </c>
      <c r="G9" s="102"/>
      <c r="H9" s="103" t="s">
        <v>22</v>
      </c>
      <c r="I9" s="53" t="s">
        <v>141</v>
      </c>
      <c r="J9" s="54">
        <v>1.5</v>
      </c>
      <c r="K9" s="53"/>
      <c r="L9" s="54"/>
      <c r="M9" s="55" t="s">
        <v>126</v>
      </c>
      <c r="N9" s="111">
        <f>IF(M9="","",VLOOKUP(M9,$Q$10:$R$20,2,FALSE))</f>
        <v>51.74</v>
      </c>
      <c r="O9" s="71" t="s">
        <v>148</v>
      </c>
      <c r="P9" s="79"/>
      <c r="Q9" s="91"/>
      <c r="R9" s="92"/>
      <c r="U9" s="26"/>
      <c r="AA9" s="2" t="s">
        <v>130</v>
      </c>
      <c r="AB9" s="2">
        <v>1600</v>
      </c>
      <c r="AC9" s="2">
        <v>1600</v>
      </c>
      <c r="AD9" s="2">
        <v>1800</v>
      </c>
      <c r="AE9" s="2">
        <v>1800</v>
      </c>
    </row>
    <row r="10" spans="1:31" ht="18" customHeight="1" thickBot="1">
      <c r="A10" s="25">
        <v>4</v>
      </c>
      <c r="B10" s="46"/>
      <c r="C10" s="46" t="s">
        <v>146</v>
      </c>
      <c r="D10" s="46">
        <v>2</v>
      </c>
      <c r="E10" s="101"/>
      <c r="F10" s="102" t="str">
        <f t="shared" si="0"/>
        <v>水元中</v>
      </c>
      <c r="G10" s="102"/>
      <c r="H10" s="103" t="s">
        <v>22</v>
      </c>
      <c r="I10" s="53" t="s">
        <v>142</v>
      </c>
      <c r="J10" s="54">
        <v>27.1</v>
      </c>
      <c r="K10" s="53" t="s">
        <v>134</v>
      </c>
      <c r="L10" s="54">
        <v>10.3</v>
      </c>
      <c r="M10" s="55" t="s">
        <v>126</v>
      </c>
      <c r="N10" s="111">
        <f aca="true" t="shared" si="1" ref="N10:N35">IF(M10="","",VLOOKUP(M10,$Q$10:$R$20,2,FALSE))</f>
        <v>51.74</v>
      </c>
      <c r="O10" s="71" t="s">
        <v>148</v>
      </c>
      <c r="P10" s="79"/>
      <c r="Q10" s="89" t="s">
        <v>72</v>
      </c>
      <c r="R10" s="81">
        <v>51.74</v>
      </c>
      <c r="AA10" s="2" t="s">
        <v>113</v>
      </c>
      <c r="AB10" s="2">
        <v>700</v>
      </c>
      <c r="AC10" s="2">
        <v>1600</v>
      </c>
      <c r="AD10" s="2">
        <v>900</v>
      </c>
      <c r="AE10" s="2">
        <v>1800</v>
      </c>
    </row>
    <row r="11" spans="1:31" ht="18" customHeight="1" thickBot="1">
      <c r="A11" s="25">
        <v>5</v>
      </c>
      <c r="B11" s="47"/>
      <c r="C11" s="46" t="s">
        <v>146</v>
      </c>
      <c r="D11" s="46">
        <v>2</v>
      </c>
      <c r="E11" s="101"/>
      <c r="F11" s="102" t="str">
        <f t="shared" si="0"/>
        <v>水元中</v>
      </c>
      <c r="G11" s="102"/>
      <c r="H11" s="103" t="s">
        <v>22</v>
      </c>
      <c r="I11" s="53" t="s">
        <v>141</v>
      </c>
      <c r="J11" s="54">
        <v>1.2</v>
      </c>
      <c r="K11" s="53"/>
      <c r="L11" s="54"/>
      <c r="M11" s="55"/>
      <c r="N11" s="111">
        <f t="shared" si="1"/>
      </c>
      <c r="O11" s="71" t="s">
        <v>148</v>
      </c>
      <c r="P11" s="79"/>
      <c r="Q11" s="89" t="s">
        <v>73</v>
      </c>
      <c r="R11" s="81">
        <v>52.06</v>
      </c>
      <c r="T11" s="27" t="s">
        <v>25</v>
      </c>
      <c r="U11" s="28"/>
      <c r="AA11" s="2" t="s">
        <v>77</v>
      </c>
      <c r="AB11" s="2">
        <v>600</v>
      </c>
      <c r="AC11" s="2">
        <v>1600</v>
      </c>
      <c r="AD11" s="2">
        <v>800</v>
      </c>
      <c r="AE11" s="2">
        <v>1800</v>
      </c>
    </row>
    <row r="12" spans="1:31" ht="18" customHeight="1" thickBot="1">
      <c r="A12" s="29">
        <v>6</v>
      </c>
      <c r="B12" s="45">
        <v>18</v>
      </c>
      <c r="C12" s="48" t="s">
        <v>146</v>
      </c>
      <c r="D12" s="48">
        <v>3</v>
      </c>
      <c r="E12" s="104"/>
      <c r="F12" s="105" t="str">
        <f t="shared" si="0"/>
        <v>水元中</v>
      </c>
      <c r="G12" s="105"/>
      <c r="H12" s="106" t="s">
        <v>22</v>
      </c>
      <c r="I12" s="56" t="s">
        <v>131</v>
      </c>
      <c r="J12" s="57">
        <v>13.11</v>
      </c>
      <c r="K12" s="58"/>
      <c r="L12" s="59"/>
      <c r="M12" s="60" t="s">
        <v>127</v>
      </c>
      <c r="N12" s="112">
        <f t="shared" si="1"/>
        <v>52.06</v>
      </c>
      <c r="O12" s="72" t="s">
        <v>148</v>
      </c>
      <c r="P12" s="79"/>
      <c r="Q12" s="89" t="s">
        <v>74</v>
      </c>
      <c r="R12" s="81"/>
      <c r="T12" s="30" t="s">
        <v>29</v>
      </c>
      <c r="U12" s="118" t="s">
        <v>124</v>
      </c>
      <c r="AA12" s="2" t="s">
        <v>78</v>
      </c>
      <c r="AB12" s="2">
        <v>500</v>
      </c>
      <c r="AC12" s="2">
        <v>1100</v>
      </c>
      <c r="AD12" s="2">
        <v>700</v>
      </c>
      <c r="AE12" s="2">
        <v>1300</v>
      </c>
    </row>
    <row r="13" spans="1:21" ht="18" customHeight="1" thickBot="1">
      <c r="A13" s="25">
        <v>7</v>
      </c>
      <c r="B13" s="46"/>
      <c r="C13" s="46" t="s">
        <v>146</v>
      </c>
      <c r="D13" s="46">
        <v>3</v>
      </c>
      <c r="E13" s="101"/>
      <c r="F13" s="102" t="str">
        <f t="shared" si="0"/>
        <v>水元中</v>
      </c>
      <c r="G13" s="102"/>
      <c r="H13" s="103" t="s">
        <v>22</v>
      </c>
      <c r="I13" s="53" t="s">
        <v>131</v>
      </c>
      <c r="J13" s="54">
        <v>13.56</v>
      </c>
      <c r="K13" s="61"/>
      <c r="L13" s="62"/>
      <c r="M13" s="55" t="s">
        <v>127</v>
      </c>
      <c r="N13" s="111">
        <f t="shared" si="1"/>
        <v>52.06</v>
      </c>
      <c r="O13" s="71" t="s">
        <v>148</v>
      </c>
      <c r="P13" s="79"/>
      <c r="Q13" s="89" t="s">
        <v>75</v>
      </c>
      <c r="R13" s="81"/>
      <c r="T13" s="30" t="s">
        <v>26</v>
      </c>
      <c r="U13" s="2" t="s">
        <v>128</v>
      </c>
    </row>
    <row r="14" spans="1:21" ht="18" customHeight="1" thickBot="1">
      <c r="A14" s="25">
        <v>8</v>
      </c>
      <c r="B14" s="46">
        <v>54</v>
      </c>
      <c r="C14" s="46" t="s">
        <v>146</v>
      </c>
      <c r="D14" s="46">
        <v>3</v>
      </c>
      <c r="E14" s="101"/>
      <c r="F14" s="102" t="str">
        <f t="shared" si="0"/>
        <v>水元中</v>
      </c>
      <c r="G14" s="102"/>
      <c r="H14" s="103" t="s">
        <v>22</v>
      </c>
      <c r="I14" s="53" t="s">
        <v>143</v>
      </c>
      <c r="J14" s="54">
        <v>59.2</v>
      </c>
      <c r="K14" s="61"/>
      <c r="L14" s="62"/>
      <c r="M14" s="55" t="s">
        <v>127</v>
      </c>
      <c r="N14" s="111">
        <f t="shared" si="1"/>
        <v>52.06</v>
      </c>
      <c r="O14" s="71" t="s">
        <v>148</v>
      </c>
      <c r="P14" s="79"/>
      <c r="Q14" s="89" t="s">
        <v>76</v>
      </c>
      <c r="R14" s="81"/>
      <c r="T14" s="30" t="s">
        <v>32</v>
      </c>
      <c r="U14" s="31" t="s">
        <v>125</v>
      </c>
    </row>
    <row r="15" spans="1:21" ht="18" customHeight="1" thickBot="1">
      <c r="A15" s="25">
        <v>9</v>
      </c>
      <c r="B15" s="46"/>
      <c r="C15" s="46" t="s">
        <v>146</v>
      </c>
      <c r="D15" s="46">
        <v>3</v>
      </c>
      <c r="E15" s="101"/>
      <c r="F15" s="102" t="str">
        <f t="shared" si="0"/>
        <v>水元中</v>
      </c>
      <c r="G15" s="102"/>
      <c r="H15" s="103" t="s">
        <v>22</v>
      </c>
      <c r="I15" s="53" t="s">
        <v>144</v>
      </c>
      <c r="J15" s="54">
        <v>17.7</v>
      </c>
      <c r="K15" s="61"/>
      <c r="L15" s="62"/>
      <c r="M15" s="55" t="s">
        <v>127</v>
      </c>
      <c r="N15" s="111">
        <f t="shared" si="1"/>
        <v>52.06</v>
      </c>
      <c r="O15" s="71" t="s">
        <v>148</v>
      </c>
      <c r="P15" s="79"/>
      <c r="Q15" s="89"/>
      <c r="R15" s="117"/>
      <c r="T15" s="30" t="s">
        <v>33</v>
      </c>
      <c r="U15" s="31" t="s">
        <v>30</v>
      </c>
    </row>
    <row r="16" spans="1:21" ht="18" customHeight="1" thickBot="1">
      <c r="A16" s="25">
        <v>10</v>
      </c>
      <c r="B16" s="47"/>
      <c r="C16" s="46" t="s">
        <v>146</v>
      </c>
      <c r="D16" s="46">
        <v>3</v>
      </c>
      <c r="E16" s="101"/>
      <c r="F16" s="102" t="str">
        <f t="shared" si="0"/>
        <v>水元中</v>
      </c>
      <c r="G16" s="102"/>
      <c r="H16" s="103" t="s">
        <v>22</v>
      </c>
      <c r="I16" s="63" t="s">
        <v>145</v>
      </c>
      <c r="J16" s="64">
        <v>1212.34</v>
      </c>
      <c r="K16" s="65" t="s">
        <v>153</v>
      </c>
      <c r="L16" s="62">
        <v>3</v>
      </c>
      <c r="M16" s="55"/>
      <c r="N16" s="111">
        <f t="shared" si="1"/>
      </c>
      <c r="O16" s="71" t="s">
        <v>148</v>
      </c>
      <c r="P16" s="79"/>
      <c r="Q16" s="89"/>
      <c r="R16" s="117"/>
      <c r="T16" s="30" t="s">
        <v>35</v>
      </c>
      <c r="U16" s="31" t="s">
        <v>48</v>
      </c>
    </row>
    <row r="17" spans="1:21" ht="18" customHeight="1">
      <c r="A17" s="29">
        <v>11</v>
      </c>
      <c r="B17" s="45"/>
      <c r="C17" s="48"/>
      <c r="D17" s="48"/>
      <c r="E17" s="104"/>
      <c r="F17" s="105" t="str">
        <f t="shared" si="0"/>
        <v>水元中</v>
      </c>
      <c r="G17" s="105"/>
      <c r="H17" s="106" t="s">
        <v>22</v>
      </c>
      <c r="I17" s="50"/>
      <c r="J17" s="51"/>
      <c r="K17" s="66"/>
      <c r="L17" s="59"/>
      <c r="M17" s="60"/>
      <c r="N17" s="112">
        <f t="shared" si="1"/>
      </c>
      <c r="O17" s="72"/>
      <c r="P17" s="79"/>
      <c r="Q17" s="93"/>
      <c r="R17" s="93"/>
      <c r="T17" s="30" t="s">
        <v>37</v>
      </c>
      <c r="U17" s="31" t="s">
        <v>31</v>
      </c>
    </row>
    <row r="18" spans="1:21" ht="18" customHeight="1">
      <c r="A18" s="25">
        <v>12</v>
      </c>
      <c r="B18" s="46"/>
      <c r="C18" s="46"/>
      <c r="D18" s="46"/>
      <c r="E18" s="101"/>
      <c r="F18" s="102" t="str">
        <f t="shared" si="0"/>
        <v>水元中</v>
      </c>
      <c r="G18" s="102"/>
      <c r="H18" s="103" t="s">
        <v>22</v>
      </c>
      <c r="I18" s="53"/>
      <c r="J18" s="54"/>
      <c r="K18" s="61"/>
      <c r="L18" s="62"/>
      <c r="M18" s="55"/>
      <c r="N18" s="111">
        <f t="shared" si="1"/>
      </c>
      <c r="O18" s="71"/>
      <c r="P18" s="79"/>
      <c r="Q18" s="93"/>
      <c r="R18" s="93"/>
      <c r="T18" s="30" t="s">
        <v>38</v>
      </c>
      <c r="U18" s="31" t="s">
        <v>49</v>
      </c>
    </row>
    <row r="19" spans="1:21" ht="18" customHeight="1">
      <c r="A19" s="25">
        <v>13</v>
      </c>
      <c r="B19" s="46"/>
      <c r="C19" s="46"/>
      <c r="D19" s="46"/>
      <c r="E19" s="101"/>
      <c r="F19" s="102" t="str">
        <f t="shared" si="0"/>
        <v>水元中</v>
      </c>
      <c r="G19" s="102"/>
      <c r="H19" s="103" t="s">
        <v>22</v>
      </c>
      <c r="I19" s="53"/>
      <c r="J19" s="54"/>
      <c r="K19" s="61"/>
      <c r="L19" s="62"/>
      <c r="M19" s="55"/>
      <c r="N19" s="111">
        <f t="shared" si="1"/>
      </c>
      <c r="O19" s="71"/>
      <c r="P19" s="79"/>
      <c r="Q19" s="93"/>
      <c r="R19" s="93"/>
      <c r="T19" s="30" t="s">
        <v>39</v>
      </c>
      <c r="U19" s="27" t="s">
        <v>46</v>
      </c>
    </row>
    <row r="20" spans="1:21" ht="18" customHeight="1">
      <c r="A20" s="25">
        <v>14</v>
      </c>
      <c r="B20" s="46"/>
      <c r="C20" s="46"/>
      <c r="D20" s="46"/>
      <c r="E20" s="101"/>
      <c r="F20" s="102" t="str">
        <f t="shared" si="0"/>
        <v>水元中</v>
      </c>
      <c r="G20" s="102"/>
      <c r="H20" s="103" t="s">
        <v>22</v>
      </c>
      <c r="I20" s="53"/>
      <c r="J20" s="54"/>
      <c r="K20" s="61"/>
      <c r="L20" s="62"/>
      <c r="M20" s="55"/>
      <c r="N20" s="111">
        <f t="shared" si="1"/>
      </c>
      <c r="O20" s="71"/>
      <c r="P20" s="79"/>
      <c r="Q20" s="93"/>
      <c r="R20" s="93"/>
      <c r="T20" s="30" t="s">
        <v>50</v>
      </c>
      <c r="U20" s="27" t="s">
        <v>34</v>
      </c>
    </row>
    <row r="21" spans="1:21" ht="18" customHeight="1" thickBot="1">
      <c r="A21" s="32">
        <v>15</v>
      </c>
      <c r="B21" s="49"/>
      <c r="C21" s="49"/>
      <c r="D21" s="49"/>
      <c r="E21" s="107"/>
      <c r="F21" s="108" t="str">
        <f t="shared" si="0"/>
        <v>水元中</v>
      </c>
      <c r="G21" s="108"/>
      <c r="H21" s="109" t="s">
        <v>22</v>
      </c>
      <c r="I21" s="53"/>
      <c r="J21" s="54"/>
      <c r="K21" s="61"/>
      <c r="L21" s="67"/>
      <c r="M21" s="68"/>
      <c r="N21" s="113">
        <f t="shared" si="1"/>
      </c>
      <c r="O21" s="73"/>
      <c r="P21" s="79"/>
      <c r="Q21" s="93"/>
      <c r="R21" s="97"/>
      <c r="T21" s="98" t="s">
        <v>51</v>
      </c>
      <c r="U21" s="27" t="s">
        <v>36</v>
      </c>
    </row>
    <row r="22" spans="1:21" ht="18" customHeight="1">
      <c r="A22" s="24">
        <v>16</v>
      </c>
      <c r="B22" s="45"/>
      <c r="C22" s="45"/>
      <c r="D22" s="45"/>
      <c r="E22" s="99"/>
      <c r="F22" s="93" t="str">
        <f t="shared" si="0"/>
        <v>水元中</v>
      </c>
      <c r="G22" s="93"/>
      <c r="H22" s="100" t="s">
        <v>22</v>
      </c>
      <c r="I22" s="56"/>
      <c r="J22" s="57"/>
      <c r="K22" s="58"/>
      <c r="L22" s="69"/>
      <c r="M22" s="52"/>
      <c r="N22" s="110">
        <f t="shared" si="1"/>
      </c>
      <c r="O22" s="70"/>
      <c r="P22" s="79"/>
      <c r="Q22" s="93"/>
      <c r="R22" s="97"/>
      <c r="T22" s="98" t="s">
        <v>54</v>
      </c>
      <c r="U22" s="27" t="s">
        <v>53</v>
      </c>
    </row>
    <row r="23" spans="1:21" ht="18" customHeight="1">
      <c r="A23" s="25">
        <v>17</v>
      </c>
      <c r="B23" s="46"/>
      <c r="C23" s="46"/>
      <c r="D23" s="46"/>
      <c r="E23" s="101"/>
      <c r="F23" s="102" t="str">
        <f t="shared" si="0"/>
        <v>水元中</v>
      </c>
      <c r="G23" s="102"/>
      <c r="H23" s="103" t="s">
        <v>22</v>
      </c>
      <c r="I23" s="53"/>
      <c r="J23" s="54"/>
      <c r="K23" s="61"/>
      <c r="L23" s="62"/>
      <c r="M23" s="55"/>
      <c r="N23" s="111">
        <f t="shared" si="1"/>
      </c>
      <c r="O23" s="71"/>
      <c r="P23" s="79"/>
      <c r="Q23" s="93"/>
      <c r="R23" s="97"/>
      <c r="T23" s="98"/>
      <c r="U23" s="27"/>
    </row>
    <row r="24" spans="1:21" ht="18" customHeight="1">
      <c r="A24" s="25">
        <v>18</v>
      </c>
      <c r="B24" s="46"/>
      <c r="C24" s="46"/>
      <c r="D24" s="46"/>
      <c r="E24" s="101"/>
      <c r="F24" s="102" t="str">
        <f t="shared" si="0"/>
        <v>水元中</v>
      </c>
      <c r="G24" s="102"/>
      <c r="H24" s="103" t="s">
        <v>22</v>
      </c>
      <c r="I24" s="53"/>
      <c r="J24" s="54"/>
      <c r="K24" s="61"/>
      <c r="L24" s="62"/>
      <c r="M24" s="55"/>
      <c r="N24" s="111">
        <f t="shared" si="1"/>
      </c>
      <c r="O24" s="71"/>
      <c r="P24" s="79"/>
      <c r="Q24" s="93"/>
      <c r="R24" s="94"/>
      <c r="U24" s="27"/>
    </row>
    <row r="25" spans="1:18" ht="18" customHeight="1">
      <c r="A25" s="25">
        <v>19</v>
      </c>
      <c r="B25" s="46"/>
      <c r="C25" s="46"/>
      <c r="D25" s="46"/>
      <c r="E25" s="101"/>
      <c r="F25" s="102" t="str">
        <f t="shared" si="0"/>
        <v>水元中</v>
      </c>
      <c r="G25" s="102"/>
      <c r="H25" s="103" t="s">
        <v>22</v>
      </c>
      <c r="I25" s="53"/>
      <c r="J25" s="54"/>
      <c r="K25" s="61"/>
      <c r="L25" s="62"/>
      <c r="M25" s="55"/>
      <c r="N25" s="111">
        <f t="shared" si="1"/>
      </c>
      <c r="O25" s="71"/>
      <c r="P25" s="79"/>
      <c r="Q25" s="93"/>
      <c r="R25" s="94"/>
    </row>
    <row r="26" spans="1:62" ht="18" customHeight="1" thickBot="1">
      <c r="A26" s="32">
        <v>20</v>
      </c>
      <c r="B26" s="49"/>
      <c r="C26" s="49"/>
      <c r="D26" s="49"/>
      <c r="E26" s="107"/>
      <c r="F26" s="108" t="str">
        <f t="shared" si="0"/>
        <v>水元中</v>
      </c>
      <c r="G26" s="108"/>
      <c r="H26" s="109" t="s">
        <v>22</v>
      </c>
      <c r="I26" s="63"/>
      <c r="J26" s="64"/>
      <c r="K26" s="65"/>
      <c r="L26" s="67"/>
      <c r="M26" s="68"/>
      <c r="N26" s="113">
        <f t="shared" si="1"/>
      </c>
      <c r="O26" s="73"/>
      <c r="P26" s="79"/>
      <c r="Q26" s="93"/>
      <c r="R26" s="94"/>
      <c r="X26" s="2" t="str">
        <f>IF($O$1="","エラー",IF(X27=0,"",$O$1&amp;X27))</f>
        <v>区内50以上100m</v>
      </c>
      <c r="Y26" s="2" t="str">
        <f aca="true" t="shared" si="2" ref="Y26:BJ26">IF($O$1="","エラー",IF(Y27=0,"",$O$1&amp;Y27))</f>
        <v>区内50以上3000m</v>
      </c>
      <c r="Z26" s="2" t="str">
        <f t="shared" si="2"/>
        <v>区内40代100m</v>
      </c>
      <c r="AA26" s="2" t="str">
        <f t="shared" si="2"/>
        <v>区内40代3000m</v>
      </c>
      <c r="AB26" s="2" t="str">
        <f t="shared" si="2"/>
        <v>区内30代100m</v>
      </c>
      <c r="AC26" s="2" t="str">
        <f t="shared" si="2"/>
        <v>区内30代3000m</v>
      </c>
      <c r="AD26" s="2" t="str">
        <f t="shared" si="2"/>
        <v>区内一般100m</v>
      </c>
      <c r="AE26" s="2" t="str">
        <f t="shared" si="2"/>
        <v>区内一般200m</v>
      </c>
      <c r="AF26" s="2" t="str">
        <f t="shared" si="2"/>
        <v>区内一般400m</v>
      </c>
      <c r="AG26" s="2" t="str">
        <f t="shared" si="2"/>
        <v>区内一般800m</v>
      </c>
      <c r="AH26" s="2" t="str">
        <f t="shared" si="2"/>
        <v>区内一般1500m</v>
      </c>
      <c r="AI26" s="2" t="str">
        <f t="shared" si="2"/>
        <v>区内一般5000m</v>
      </c>
      <c r="AJ26" s="2" t="str">
        <f t="shared" si="2"/>
        <v>区内一般走高跳</v>
      </c>
      <c r="AK26" s="2" t="str">
        <f t="shared" si="2"/>
        <v>区内一般走幅跳</v>
      </c>
      <c r="AL26" s="2" t="str">
        <f t="shared" si="2"/>
        <v>区内一般砲丸投</v>
      </c>
      <c r="AM26" s="2" t="str">
        <f t="shared" si="2"/>
        <v>区内中学2年100m</v>
      </c>
      <c r="AN26" s="2" t="str">
        <f t="shared" si="2"/>
        <v>区内中学3年100m</v>
      </c>
      <c r="AO26" s="2" t="str">
        <f t="shared" si="2"/>
        <v>区内中学共通200m</v>
      </c>
      <c r="AP26" s="2" t="str">
        <f t="shared" si="2"/>
        <v>区内中学共通400m</v>
      </c>
      <c r="AQ26" s="2" t="str">
        <f t="shared" si="2"/>
        <v>区内中学共通800m</v>
      </c>
      <c r="AR26" s="2" t="str">
        <f t="shared" si="2"/>
        <v>区内中学共通1500m</v>
      </c>
      <c r="AS26" s="2" t="str">
        <f t="shared" si="2"/>
        <v>区内中学共通3000m</v>
      </c>
      <c r="AT26" s="2" t="str">
        <f t="shared" si="2"/>
        <v>区内中学共通110mH</v>
      </c>
      <c r="AU26" s="2" t="str">
        <f t="shared" si="2"/>
        <v>区内中学共通走幅跳</v>
      </c>
      <c r="AV26" s="2" t="str">
        <f t="shared" si="2"/>
        <v>区内中学共通走高跳</v>
      </c>
      <c r="AW26" s="2" t="str">
        <f t="shared" si="2"/>
        <v>区内中学共通砲丸投</v>
      </c>
      <c r="AX26" s="2" t="str">
        <f t="shared" si="2"/>
        <v>区内小学1～3年100m</v>
      </c>
      <c r="AY26" s="2" t="str">
        <f t="shared" si="2"/>
        <v>区内小学1～3 1000m</v>
      </c>
      <c r="AZ26" s="2" t="str">
        <f t="shared" si="2"/>
        <v>区内小学1～3走幅跳</v>
      </c>
      <c r="BA26" s="2" t="str">
        <f t="shared" si="2"/>
        <v>区内小学4～6年100m</v>
      </c>
      <c r="BB26" s="2" t="str">
        <f t="shared" si="2"/>
        <v>区内小学4～6 1000m</v>
      </c>
      <c r="BC26" s="2" t="str">
        <f t="shared" si="2"/>
        <v>区内小学4～6走幅跳</v>
      </c>
      <c r="BD26" s="2">
        <f t="shared" si="2"/>
      </c>
      <c r="BE26" s="2">
        <f t="shared" si="2"/>
      </c>
      <c r="BF26" s="2">
        <f t="shared" si="2"/>
      </c>
      <c r="BG26" s="2">
        <f t="shared" si="2"/>
      </c>
      <c r="BH26" s="2">
        <f t="shared" si="2"/>
      </c>
      <c r="BI26" s="2">
        <f t="shared" si="2"/>
      </c>
      <c r="BJ26" s="2">
        <f t="shared" si="2"/>
      </c>
    </row>
    <row r="27" spans="1:62" ht="18" customHeight="1">
      <c r="A27" s="24">
        <v>21</v>
      </c>
      <c r="B27" s="45"/>
      <c r="C27" s="45"/>
      <c r="D27" s="45"/>
      <c r="E27" s="99"/>
      <c r="F27" s="93" t="str">
        <f t="shared" si="0"/>
        <v>水元中</v>
      </c>
      <c r="G27" s="93"/>
      <c r="H27" s="100" t="s">
        <v>22</v>
      </c>
      <c r="I27" s="50"/>
      <c r="J27" s="51"/>
      <c r="K27" s="66"/>
      <c r="L27" s="69"/>
      <c r="M27" s="52"/>
      <c r="N27" s="110">
        <f t="shared" si="1"/>
      </c>
      <c r="O27" s="70"/>
      <c r="P27" s="79"/>
      <c r="Q27" s="79"/>
      <c r="R27" s="79"/>
      <c r="W27" s="114"/>
      <c r="X27" s="114" t="str">
        <f>IF($D$2=$W$28,VLOOKUP($D$2,$W$28:$BK$40,2,FALSE),IF($D$2=$W$29,VLOOKUP($D$2,$W$28:$BK$40,2,FALSE),IF($D$2=$W$30,VLOOKUP($D$2,$W$28:$BK$40,2,FALSE),IF($D$2=$W$31,VLOOKUP($D$2,$W$28:$BK$40,2,FALSE)))))</f>
        <v>50以上100m</v>
      </c>
      <c r="Y27" s="114" t="str">
        <f>IF($D$2=$W$28,VLOOKUP($D$2,$W$28:$BK$40,3,FALSE),IF($D$2=$W$29,VLOOKUP($D$2,$W$28:$BK$40,3,FALSE),IF($D$2=$W$30,VLOOKUP($D$2,$W$28:$BK$40,3,FALSE),IF($D$2=$W$31,VLOOKUP($D$2,$W$28:$BK$40,3,FALSE)))))</f>
        <v>50以上3000m</v>
      </c>
      <c r="Z27" s="114" t="str">
        <f>IF($D$2=$W$28,VLOOKUP($D$2,$W$28:$BK$40,4,FALSE),IF($D$2=$W$29,VLOOKUP($D$2,$W$28:$BK$40,4,FALSE),IF($D$2=$W$30,VLOOKUP($D$2,$W$28:$BK$40,4,FALSE),IF($D$2=$W$31,VLOOKUP($D$2,$W$28:$BK$40,4,FALSE)))))</f>
        <v>40代100m</v>
      </c>
      <c r="AA27" s="114" t="str">
        <f>IF($D$2=$W$28,VLOOKUP($D$2,$W$28:$BK$40,5,FALSE),IF($D$2=$W$29,VLOOKUP($D$2,$W$28:$BK$40,5,FALSE),IF($D$2=$W$30,VLOOKUP($D$2,$W$28:$BK$40,5,FALSE),IF($D$2=$W$31,VLOOKUP($D$2,$W$28:$BK$40,5,FALSE)))))</f>
        <v>40代3000m</v>
      </c>
      <c r="AB27" s="114" t="str">
        <f>IF($D$2=$W$28,VLOOKUP($D$2,$W$28:$BK$40,6,FALSE),IF($D$2=$W$29,VLOOKUP($D$2,$W$28:$BK$40,6,FALSE),IF($D$2=$W$30,VLOOKUP($D$2,$W$28:$BK$40,6,FALSE),IF($D$2=$W$31,VLOOKUP($D$2,$W$28:$BK$40,6,FALSE)))))</f>
        <v>30代100m</v>
      </c>
      <c r="AC27" s="114" t="str">
        <f>IF($D$2=$W$28,VLOOKUP($D$2,$W$28:$BK$40,7,FALSE),IF($D$2=$W$29,VLOOKUP($D$2,$W$28:$BK$40,7,FALSE),IF($D$2=$W$30,VLOOKUP($D$2,$W$28:$BK$40,7,FALSE),IF($D$2=$W$31,VLOOKUP($D$2,$W$28:$BK$40,7,FALSE)))))</f>
        <v>30代3000m</v>
      </c>
      <c r="AD27" s="114" t="str">
        <f>IF($D$2=$W$28,VLOOKUP($D$2,$W$28:$BK$40,8,FALSE),IF($D$2=$W$29,VLOOKUP($D$2,$W$28:$BK$40,8,FALSE),IF($D$2=$W$30,VLOOKUP($D$2,$W$28:$BK$40,8,FALSE),IF($D$2=$W$31,VLOOKUP($D$2,$W$28:$BK$40,8,FALSE)))))</f>
        <v>一般100m</v>
      </c>
      <c r="AE27" s="114" t="str">
        <f>IF($D$2=$W$28,VLOOKUP($D$2,$W$28:$BK$40,9,FALSE),IF($D$2=$W$29,VLOOKUP($D$2,$W$28:$BK$40,9,FALSE),IF($D$2=$W$30,VLOOKUP($D$2,$W$28:$BK$40,9,FALSE),IF($D$2=$W$31,VLOOKUP($D$2,$W$28:$BK$40,9,FALSE)))))</f>
        <v>一般200m</v>
      </c>
      <c r="AF27" s="114" t="str">
        <f>IF($D$2=$W$28,VLOOKUP($D$2,$W$28:$BK$40,10,FALSE),IF($D$2=$W$29,VLOOKUP($D$2,$W$28:$BK$40,10,FALSE),IF($D$2=$W$30,VLOOKUP($D$2,$W$28:$BK$40,10,FALSE),IF($D$2=$W$31,VLOOKUP($D$2,$W$28:$BK$40,10,FALSE)))))</f>
        <v>一般400m</v>
      </c>
      <c r="AG27" s="114" t="str">
        <f>IF($D$2=$W$28,VLOOKUP($D$2,$W$28:$BK$40,11,FALSE),IF($D$2=$W$29,VLOOKUP($D$2,$W$28:$BK$40,11,FALSE),IF($D$2=$W$30,VLOOKUP($D$2,$W$28:$BK$40,11,FALSE),IF($D$2=$W$31,VLOOKUP($D$2,$W$28:$BK$40,11,FALSE)))))</f>
        <v>一般800m</v>
      </c>
      <c r="AH27" s="114" t="str">
        <f>IF($D$2=$W$28,VLOOKUP($D$2,$W$28:$BK$40,12,FALSE),IF($D$2=$W$29,VLOOKUP($D$2,$W$28:$BK$40,12,FALSE),IF($D$2=$W$30,VLOOKUP($D$2,$W$28:$BK$40,12,FALSE),IF($D$2=$W$31,VLOOKUP($D$2,$W$28:$BK$40,12,FALSE)))))</f>
        <v>一般1500m</v>
      </c>
      <c r="AI27" s="114" t="str">
        <f>IF($D$2=$W$28,VLOOKUP($D$2,$W$28:$BK$40,13,FALSE),IF($D$2=$W$29,VLOOKUP($D$2,$W$28:$BK$40,13,FALSE),IF($D$2=$W$30,VLOOKUP($D$2,$W$28:$BK$40,13,FALSE),IF($D$2=$W$31,VLOOKUP($D$2,$W$28:$BK$40,13,FALSE)))))</f>
        <v>一般5000m</v>
      </c>
      <c r="AJ27" s="114" t="str">
        <f>IF($D$2=$W$28,VLOOKUP($D$2,$W$28:$BK$40,14,FALSE),IF($D$2=$W$29,VLOOKUP($D$2,$W$28:$BK$40,14,FALSE),IF($D$2=$W$30,VLOOKUP($D$2,$W$28:$BK$40,14,FALSE),IF($D$2=$W$31,VLOOKUP($D$2,$W$28:$BK$40,14,FALSE)))))</f>
        <v>一般走高跳</v>
      </c>
      <c r="AK27" s="114" t="str">
        <f>IF($D$2=$W$28,VLOOKUP($D$2,$W$28:$BK$40,15,FALSE),IF($D$2=$W$29,VLOOKUP($D$2,$W$28:$BK$40,15,FALSE),IF($D$2=$W$30,VLOOKUP($D$2,$W$28:$BK$40,15,FALSE),IF($D$2=$W$31,VLOOKUP($D$2,$W$28:$BK$40,15,FALSE)))))</f>
        <v>一般走幅跳</v>
      </c>
      <c r="AL27" s="114" t="str">
        <f>IF($D$2=$W$28,VLOOKUP($D$2,$W$28:$BK$40,16,FALSE),IF($D$2=$W$29,VLOOKUP($D$2,$W$28:$BK$40,16,FALSE),IF($D$2=$W$30,VLOOKUP($D$2,$W$28:$BK$40,16,FALSE),IF($D$2=$W$31,VLOOKUP($D$2,$W$28:$BK$40,16,FALSE)))))</f>
        <v>一般砲丸投</v>
      </c>
      <c r="AM27" s="114" t="str">
        <f>IF($D$2=$W$28,VLOOKUP($D$2,$W$28:$BK$40,17,FALSE),IF($D$2=$W$29,VLOOKUP($D$2,$W$28:$BK$40,17,FALSE),IF($D$2=$W$30,VLOOKUP($D$2,$W$28:$BK$40,17,FALSE),IF($D$2=$W$31,VLOOKUP($D$2,$W$28:$BK$40,17,FALSE)))))</f>
        <v>中学2年100m</v>
      </c>
      <c r="AN27" s="114" t="str">
        <f>IF($D$2=$W$28,VLOOKUP($D$2,$W$28:$BK$40,18,FALSE),IF($D$2=$W$29,VLOOKUP($D$2,$W$28:$BK$40,18,FALSE),IF($D$2=$W$30,VLOOKUP($D$2,$W$28:$BK$40,18,FALSE),IF($D$2=$W$31,VLOOKUP($D$2,$W$28:$BK$40,18,FALSE)))))</f>
        <v>中学3年100m</v>
      </c>
      <c r="AO27" s="114" t="str">
        <f>IF($D$2=$W$28,VLOOKUP($D$2,$W$28:$BK$40,19,FALSE),IF($D$2=$W$29,VLOOKUP($D$2,$W$28:$BK$40,19,FALSE),IF($D$2=$W$30,VLOOKUP($D$2,$W$28:$BK$40,19,FALSE),IF($D$2=$W$31,VLOOKUP($D$2,$W$28:$BK$40,19,FALSE)))))</f>
        <v>中学共通200m</v>
      </c>
      <c r="AP27" s="114" t="str">
        <f>IF($D$2=$W$28,VLOOKUP($D$2,$W$28:$BK$40,20,FALSE),IF($D$2=$W$29,VLOOKUP($D$2,$W$28:$BK$40,20,FALSE),IF($D$2=$W$30,VLOOKUP($D$2,$W$28:$BK$40,20,FALSE),IF($D$2=$W$31,VLOOKUP($D$2,$W$28:$BK$40,20,FALSE)))))</f>
        <v>中学共通400m</v>
      </c>
      <c r="AQ27" s="114" t="str">
        <f>IF($D$2=$W$28,VLOOKUP($D$2,$W$28:$BK$40,21,FALSE),IF($D$2=$W$29,VLOOKUP($D$2,$W$28:$BK$40,21,FALSE),IF($D$2=$W$30,VLOOKUP($D$2,$W$28:$BK$40,21,FALSE),IF($D$2=$W$31,VLOOKUP($D$2,$W$28:$BK$40,21,FALSE)))))</f>
        <v>中学共通800m</v>
      </c>
      <c r="AR27" s="114" t="str">
        <f>IF($D$2=$W$28,VLOOKUP($D$2,$W$28:$BK$40,22,FALSE),IF($D$2=$W$29,VLOOKUP($D$2,$W$28:$BK$40,22,FALSE),IF($D$2=$W$30,VLOOKUP($D$2,$W$28:$BK$40,22,FALSE),IF($D$2=$W$31,VLOOKUP($D$2,$W$28:$BK$40,22,FALSE)))))</f>
        <v>中学共通1500m</v>
      </c>
      <c r="AS27" s="114" t="str">
        <f>IF($D$2=$W$28,VLOOKUP($D$2,$W$28:$BK$40,23,FALSE),IF($D$2=$W$29,VLOOKUP($D$2,$W$28:$BK$40,23,FALSE),IF($D$2=$W$30,VLOOKUP($D$2,$W$28:$BK$40,23,FALSE),IF($D$2=$W$31,VLOOKUP($D$2,$W$28:$BK$40,23,FALSE)))))</f>
        <v>中学共通3000m</v>
      </c>
      <c r="AT27" s="114" t="str">
        <f>IF($D$2=$W$28,VLOOKUP($D$2,$W$28:$BK$40,24,FALSE),IF($D$2=$W$29,VLOOKUP($D$2,$W$28:$BK$40,24,FALSE),IF($D$2=$W$30,VLOOKUP($D$2,$W$28:$BK$40,24,FALSE),IF($D$2=$W$31,VLOOKUP($D$2,$W$28:$BK$40,24,FALSE)))))</f>
        <v>中学共通110mH</v>
      </c>
      <c r="AU27" s="114" t="str">
        <f>IF($D$2=$W$28,VLOOKUP($D$2,$W$28:$BK$40,25,FALSE),IF($D$2=$W$29,VLOOKUP($D$2,$W$28:$BK$40,25,FALSE),IF($D$2=$W$30,VLOOKUP($D$2,$W$28:$BK$40,25,FALSE),IF($D$2=$W$31,VLOOKUP($D$2,$W$28:$BK$40,25,FALSE)))))</f>
        <v>中学共通走幅跳</v>
      </c>
      <c r="AV27" s="114" t="str">
        <f>IF($D$2=$W$28,VLOOKUP($D$2,$W$28:$BK$40,26,FALSE),IF($D$2=$W$29,VLOOKUP($D$2,$W$28:$BK$40,26,FALSE),IF($D$2=$W$30,VLOOKUP($D$2,$W$28:$BK$40,26,FALSE),IF($D$2=$W$31,VLOOKUP($D$2,$W$28:$BK$40,26,FALSE)))))</f>
        <v>中学共通走高跳</v>
      </c>
      <c r="AW27" s="114" t="str">
        <f>IF($D$2=$W$28,VLOOKUP($D$2,$W$28:$BK$40,27,FALSE),IF($D$2=$W$29,VLOOKUP($D$2,$W$28:$BK$40,27,FALSE),IF($D$2=$W$30,VLOOKUP($D$2,$W$28:$BK$40,27,FALSE),IF($D$2=$W$31,VLOOKUP($D$2,$W$28:$BK$40,27,FALSE)))))</f>
        <v>中学共通砲丸投</v>
      </c>
      <c r="AX27" s="114" t="str">
        <f>IF($D$2=$W$28,VLOOKUP($D$2,$W$28:$BK$40,28,FALSE),IF($D$2=$W$29,VLOOKUP($D$2,$W$28:$BK$40,28,FALSE),IF($D$2=$W$30,VLOOKUP($D$2,$W$28:$BK$40,28,FALSE),IF($D$2=$W$31,VLOOKUP($D$2,$W$28:$BK$40,28,FALSE)))))</f>
        <v>小学1～3年100m</v>
      </c>
      <c r="AY27" s="114" t="str">
        <f>IF($D$2=$W$28,VLOOKUP($D$2,$W$28:$BK$40,29,FALSE),IF($D$2=$W$29,VLOOKUP($D$2,$W$28:$BK$40,29,FALSE),IF($D$2=$W$30,VLOOKUP($D$2,$W$28:$BK$40,29,FALSE),IF($D$2=$W$31,VLOOKUP($D$2,$W$28:$BK$40,29,FALSE)))))</f>
        <v>小学1～3 1000m</v>
      </c>
      <c r="AZ27" s="114" t="str">
        <f>IF($D$2=$W$28,VLOOKUP($D$2,$W$28:$BK$40,30,FALSE),IF($D$2=$W$29,VLOOKUP($D$2,$W$28:$BK$40,30,FALSE),IF($D$2=$W$30,VLOOKUP($D$2,$W$28:$BK$40,30,FALSE),IF($D$2=$W$31,VLOOKUP($D$2,$W$28:$BK$40,30,FALSE)))))</f>
        <v>小学1～3走幅跳</v>
      </c>
      <c r="BA27" s="114" t="str">
        <f>IF($D$2=$W$28,VLOOKUP($D$2,$W$28:$BK$40,31,FALSE),IF($D$2=$W$29,VLOOKUP($D$2,$W$28:$BK$40,31,FALSE),IF($D$2=$W$30,VLOOKUP($D$2,$W$28:$BK$40,31,FALSE),IF($D$2=$W$31,VLOOKUP($D$2,$W$28:$BK$40,31,FALSE)))))</f>
        <v>小学4～6年100m</v>
      </c>
      <c r="BB27" s="114" t="str">
        <f>IF($D$2=$W$28,VLOOKUP($D$2,$W$28:$BK$40,32,FALSE),IF($D$2=$W$29,VLOOKUP($D$2,$W$28:$BK$40,32,FALSE),IF($D$2=$W$30,VLOOKUP($D$2,$W$28:$BK$40,32,FALSE),IF($D$2=$W$31,VLOOKUP($D$2,$W$28:$BK$40,32,FALSE)))))</f>
        <v>小学4～6 1000m</v>
      </c>
      <c r="BC27" s="114" t="str">
        <f>IF($D$2=$W$28,VLOOKUP($D$2,$W$28:$BK$40,33,FALSE),IF($D$2=$W$29,VLOOKUP($D$2,$W$28:$BK$40,33,FALSE),IF($D$2=$W$30,VLOOKUP($D$2,$W$28:$BK$40,33,FALSE),IF($D$2=$W$31,VLOOKUP($D$2,$W$28:$BK$40,33,FALSE)))))</f>
        <v>小学4～6走幅跳</v>
      </c>
      <c r="BD27" s="114">
        <f>IF($D$2=$W$28,VLOOKUP($D$2,$W$28:$BK$40,34,FALSE),IF($D$2=$W$29,VLOOKUP($D$2,$W$28:$BK$40,34,FALSE),IF($D$2=$W$30,VLOOKUP($D$2,$W$28:$BK$40,34,FALSE),IF($D$2=$W$31,VLOOKUP($D$2,$W$28:$BK$40,34,FALSE)))))</f>
        <v>0</v>
      </c>
      <c r="BE27" s="114"/>
      <c r="BF27" s="114"/>
      <c r="BG27" s="114"/>
      <c r="BH27" s="114"/>
      <c r="BI27" s="114"/>
      <c r="BJ27" s="114"/>
    </row>
    <row r="28" spans="1:62" ht="18" customHeight="1">
      <c r="A28" s="25">
        <v>22</v>
      </c>
      <c r="B28" s="46"/>
      <c r="C28" s="46"/>
      <c r="D28" s="46"/>
      <c r="E28" s="101"/>
      <c r="F28" s="102" t="str">
        <f t="shared" si="0"/>
        <v>水元中</v>
      </c>
      <c r="G28" s="102"/>
      <c r="H28" s="103" t="s">
        <v>22</v>
      </c>
      <c r="I28" s="53"/>
      <c r="J28" s="54"/>
      <c r="K28" s="61"/>
      <c r="L28" s="62"/>
      <c r="M28" s="55"/>
      <c r="N28" s="111">
        <f t="shared" si="1"/>
      </c>
      <c r="O28" s="71"/>
      <c r="P28" s="79"/>
      <c r="Q28" s="79"/>
      <c r="R28" s="79"/>
      <c r="V28" s="2" t="s">
        <v>122</v>
      </c>
      <c r="W28" s="114" t="s">
        <v>81</v>
      </c>
      <c r="X28" s="114" t="s">
        <v>57</v>
      </c>
      <c r="Y28" s="114" t="s">
        <v>71</v>
      </c>
      <c r="Z28" s="114" t="s">
        <v>56</v>
      </c>
      <c r="AA28" s="114" t="s">
        <v>70</v>
      </c>
      <c r="AB28" s="114" t="s">
        <v>55</v>
      </c>
      <c r="AC28" s="114" t="s">
        <v>69</v>
      </c>
      <c r="AD28" s="114" t="s">
        <v>58</v>
      </c>
      <c r="AE28" s="114" t="s">
        <v>59</v>
      </c>
      <c r="AF28" s="114" t="s">
        <v>60</v>
      </c>
      <c r="AG28" s="114" t="s">
        <v>63</v>
      </c>
      <c r="AH28" s="114" t="s">
        <v>64</v>
      </c>
      <c r="AI28" s="114" t="s">
        <v>65</v>
      </c>
      <c r="AJ28" s="114" t="s">
        <v>67</v>
      </c>
      <c r="AK28" s="114" t="s">
        <v>66</v>
      </c>
      <c r="AL28" s="114" t="s">
        <v>68</v>
      </c>
      <c r="AM28" s="114" t="s">
        <v>82</v>
      </c>
      <c r="AN28" s="114" t="s">
        <v>83</v>
      </c>
      <c r="AO28" s="114" t="s">
        <v>79</v>
      </c>
      <c r="AP28" s="114" t="s">
        <v>96</v>
      </c>
      <c r="AQ28" s="114" t="s">
        <v>84</v>
      </c>
      <c r="AR28" s="114" t="s">
        <v>110</v>
      </c>
      <c r="AS28" s="114" t="s">
        <v>62</v>
      </c>
      <c r="AT28" s="114" t="s">
        <v>97</v>
      </c>
      <c r="AU28" s="114" t="s">
        <v>85</v>
      </c>
      <c r="AV28" s="114" t="s">
        <v>86</v>
      </c>
      <c r="AW28" s="114" t="s">
        <v>87</v>
      </c>
      <c r="AX28" s="114" t="s">
        <v>132</v>
      </c>
      <c r="AY28" s="114" t="s">
        <v>136</v>
      </c>
      <c r="AZ28" s="114" t="s">
        <v>135</v>
      </c>
      <c r="BA28" s="114" t="s">
        <v>133</v>
      </c>
      <c r="BB28" s="114" t="s">
        <v>137</v>
      </c>
      <c r="BC28" s="114" t="s">
        <v>138</v>
      </c>
      <c r="BD28" s="114"/>
      <c r="BE28" s="114"/>
      <c r="BF28" s="114"/>
      <c r="BG28" s="114"/>
      <c r="BH28" s="114"/>
      <c r="BI28" s="114"/>
      <c r="BJ28" s="114"/>
    </row>
    <row r="29" spans="1:62" ht="18" customHeight="1">
      <c r="A29" s="25">
        <v>23</v>
      </c>
      <c r="B29" s="46"/>
      <c r="C29" s="46"/>
      <c r="D29" s="46"/>
      <c r="E29" s="101"/>
      <c r="F29" s="102" t="str">
        <f t="shared" si="0"/>
        <v>水元中</v>
      </c>
      <c r="G29" s="102"/>
      <c r="H29" s="103" t="s">
        <v>22</v>
      </c>
      <c r="I29" s="53"/>
      <c r="J29" s="54"/>
      <c r="K29" s="61"/>
      <c r="L29" s="62"/>
      <c r="M29" s="55"/>
      <c r="N29" s="111">
        <f t="shared" si="1"/>
      </c>
      <c r="O29" s="71"/>
      <c r="P29" s="79"/>
      <c r="Q29" s="79"/>
      <c r="R29" s="79"/>
      <c r="V29" s="2" t="s">
        <v>123</v>
      </c>
      <c r="W29" s="114"/>
      <c r="X29" s="114" t="s">
        <v>57</v>
      </c>
      <c r="Y29" s="114" t="s">
        <v>71</v>
      </c>
      <c r="Z29" s="114" t="s">
        <v>91</v>
      </c>
      <c r="AA29" s="114" t="s">
        <v>56</v>
      </c>
      <c r="AB29" s="114" t="s">
        <v>70</v>
      </c>
      <c r="AC29" s="114" t="s">
        <v>92</v>
      </c>
      <c r="AD29" s="114" t="s">
        <v>55</v>
      </c>
      <c r="AE29" s="114" t="s">
        <v>69</v>
      </c>
      <c r="AF29" s="114" t="s">
        <v>93</v>
      </c>
      <c r="AG29" s="114" t="s">
        <v>58</v>
      </c>
      <c r="AH29" s="114" t="s">
        <v>59</v>
      </c>
      <c r="AI29" s="114" t="s">
        <v>60</v>
      </c>
      <c r="AJ29" s="114" t="s">
        <v>63</v>
      </c>
      <c r="AK29" s="114" t="s">
        <v>64</v>
      </c>
      <c r="AL29" s="114" t="s">
        <v>65</v>
      </c>
      <c r="AM29" s="114" t="s">
        <v>67</v>
      </c>
      <c r="AN29" s="114" t="s">
        <v>66</v>
      </c>
      <c r="AO29" s="114" t="s">
        <v>68</v>
      </c>
      <c r="AP29" s="114" t="s">
        <v>94</v>
      </c>
      <c r="AQ29" s="114" t="s">
        <v>61</v>
      </c>
      <c r="AR29" s="114" t="s">
        <v>95</v>
      </c>
      <c r="AS29" s="114" t="s">
        <v>82</v>
      </c>
      <c r="AT29" s="114" t="s">
        <v>83</v>
      </c>
      <c r="AU29" s="114" t="s">
        <v>79</v>
      </c>
      <c r="AV29" s="114" t="s">
        <v>96</v>
      </c>
      <c r="AW29" s="114" t="s">
        <v>84</v>
      </c>
      <c r="AX29" s="114" t="s">
        <v>110</v>
      </c>
      <c r="AY29" s="114" t="s">
        <v>62</v>
      </c>
      <c r="AZ29" s="114" t="s">
        <v>97</v>
      </c>
      <c r="BA29" s="114" t="s">
        <v>86</v>
      </c>
      <c r="BB29" s="114" t="s">
        <v>85</v>
      </c>
      <c r="BC29" s="114" t="s">
        <v>87</v>
      </c>
      <c r="BD29" s="114" t="s">
        <v>116</v>
      </c>
      <c r="BE29" s="114" t="s">
        <v>117</v>
      </c>
      <c r="BF29" s="114" t="s">
        <v>118</v>
      </c>
      <c r="BG29" s="114" t="s">
        <v>119</v>
      </c>
      <c r="BH29" s="2" t="s">
        <v>120</v>
      </c>
      <c r="BI29" s="2" t="s">
        <v>121</v>
      </c>
      <c r="BJ29" s="2" t="s">
        <v>90</v>
      </c>
    </row>
    <row r="30" spans="1:62" ht="18" customHeight="1">
      <c r="A30" s="25">
        <v>24</v>
      </c>
      <c r="B30" s="46"/>
      <c r="C30" s="46"/>
      <c r="D30" s="46"/>
      <c r="E30" s="101"/>
      <c r="F30" s="102" t="str">
        <f t="shared" si="0"/>
        <v>水元中</v>
      </c>
      <c r="G30" s="102"/>
      <c r="H30" s="103" t="s">
        <v>22</v>
      </c>
      <c r="I30" s="53"/>
      <c r="J30" s="54"/>
      <c r="K30" s="61"/>
      <c r="L30" s="62"/>
      <c r="M30" s="55"/>
      <c r="N30" s="111">
        <f t="shared" si="1"/>
      </c>
      <c r="O30" s="71"/>
      <c r="P30" s="79"/>
      <c r="Q30" s="79"/>
      <c r="R30" s="79"/>
      <c r="W30" s="114"/>
      <c r="X30" s="114" t="s">
        <v>101</v>
      </c>
      <c r="Y30" s="114" t="s">
        <v>102</v>
      </c>
      <c r="Z30" s="114" t="s">
        <v>94</v>
      </c>
      <c r="AA30" s="114" t="s">
        <v>61</v>
      </c>
      <c r="AB30" s="114" t="s">
        <v>103</v>
      </c>
      <c r="AC30" s="114" t="s">
        <v>82</v>
      </c>
      <c r="AD30" s="114" t="s">
        <v>104</v>
      </c>
      <c r="AE30" s="114" t="s">
        <v>83</v>
      </c>
      <c r="AF30" s="114" t="s">
        <v>79</v>
      </c>
      <c r="AG30" s="114" t="s">
        <v>96</v>
      </c>
      <c r="AH30" s="114" t="s">
        <v>84</v>
      </c>
      <c r="AI30" s="114" t="s">
        <v>110</v>
      </c>
      <c r="AJ30" s="114" t="s">
        <v>62</v>
      </c>
      <c r="AK30" s="114" t="s">
        <v>97</v>
      </c>
      <c r="AL30" s="114" t="s">
        <v>105</v>
      </c>
      <c r="AM30" s="114" t="s">
        <v>106</v>
      </c>
      <c r="AN30" s="114" t="s">
        <v>87</v>
      </c>
      <c r="AO30" s="114" t="s">
        <v>88</v>
      </c>
      <c r="AP30" s="114" t="s">
        <v>89</v>
      </c>
      <c r="AQ30" s="114" t="s">
        <v>90</v>
      </c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</row>
    <row r="31" spans="1:62" ht="18" customHeight="1" thickBot="1">
      <c r="A31" s="32">
        <v>25</v>
      </c>
      <c r="B31" s="49"/>
      <c r="C31" s="49"/>
      <c r="D31" s="49"/>
      <c r="E31" s="107"/>
      <c r="F31" s="108" t="str">
        <f t="shared" si="0"/>
        <v>水元中</v>
      </c>
      <c r="G31" s="108"/>
      <c r="H31" s="109" t="s">
        <v>22</v>
      </c>
      <c r="I31" s="53"/>
      <c r="J31" s="54"/>
      <c r="K31" s="61"/>
      <c r="L31" s="67"/>
      <c r="M31" s="68"/>
      <c r="N31" s="113">
        <f t="shared" si="1"/>
      </c>
      <c r="O31" s="73"/>
      <c r="P31" s="79"/>
      <c r="Q31" s="79"/>
      <c r="R31" s="79"/>
      <c r="W31" s="114" t="s">
        <v>98</v>
      </c>
      <c r="X31" s="114" t="s">
        <v>57</v>
      </c>
      <c r="Y31" s="114" t="s">
        <v>71</v>
      </c>
      <c r="Z31" s="114" t="s">
        <v>56</v>
      </c>
      <c r="AA31" s="114" t="s">
        <v>70</v>
      </c>
      <c r="AB31" s="114" t="s">
        <v>55</v>
      </c>
      <c r="AC31" s="114" t="s">
        <v>69</v>
      </c>
      <c r="AD31" s="114" t="s">
        <v>58</v>
      </c>
      <c r="AE31" s="114" t="s">
        <v>59</v>
      </c>
      <c r="AF31" s="114" t="s">
        <v>60</v>
      </c>
      <c r="AG31" s="114" t="s">
        <v>63</v>
      </c>
      <c r="AH31" s="114" t="s">
        <v>64</v>
      </c>
      <c r="AI31" s="114" t="s">
        <v>65</v>
      </c>
      <c r="AJ31" s="114" t="s">
        <v>67</v>
      </c>
      <c r="AK31" s="114" t="s">
        <v>66</v>
      </c>
      <c r="AL31" s="114" t="s">
        <v>68</v>
      </c>
      <c r="AM31" s="114" t="s">
        <v>94</v>
      </c>
      <c r="AN31" s="114" t="s">
        <v>82</v>
      </c>
      <c r="AO31" s="114" t="s">
        <v>83</v>
      </c>
      <c r="AP31" s="114" t="s">
        <v>79</v>
      </c>
      <c r="AQ31" s="114" t="s">
        <v>96</v>
      </c>
      <c r="AR31" s="114" t="s">
        <v>84</v>
      </c>
      <c r="AS31" s="114" t="s">
        <v>110</v>
      </c>
      <c r="AT31" s="114" t="s">
        <v>62</v>
      </c>
      <c r="AU31" s="114" t="s">
        <v>97</v>
      </c>
      <c r="AV31" s="114" t="s">
        <v>86</v>
      </c>
      <c r="AW31" s="114" t="s">
        <v>85</v>
      </c>
      <c r="AX31" s="114" t="s">
        <v>87</v>
      </c>
      <c r="AY31" s="114" t="s">
        <v>132</v>
      </c>
      <c r="AZ31" s="114" t="s">
        <v>136</v>
      </c>
      <c r="BA31" s="114" t="s">
        <v>135</v>
      </c>
      <c r="BB31" s="114" t="s">
        <v>133</v>
      </c>
      <c r="BC31" s="114" t="s">
        <v>137</v>
      </c>
      <c r="BD31" s="114" t="s">
        <v>138</v>
      </c>
      <c r="BE31" s="114"/>
      <c r="BF31" s="114"/>
      <c r="BG31" s="114"/>
      <c r="BH31" s="114"/>
      <c r="BI31" s="114"/>
      <c r="BJ31" s="114"/>
    </row>
    <row r="32" spans="1:59" ht="18" customHeight="1">
      <c r="A32" s="24">
        <v>26</v>
      </c>
      <c r="B32" s="45"/>
      <c r="C32" s="45"/>
      <c r="D32" s="45"/>
      <c r="E32" s="99"/>
      <c r="F32" s="93" t="str">
        <f t="shared" si="0"/>
        <v>水元中</v>
      </c>
      <c r="G32" s="93"/>
      <c r="H32" s="100" t="s">
        <v>22</v>
      </c>
      <c r="I32" s="56"/>
      <c r="J32" s="57"/>
      <c r="K32" s="58"/>
      <c r="L32" s="69"/>
      <c r="M32" s="52"/>
      <c r="N32" s="110">
        <f t="shared" si="1"/>
      </c>
      <c r="O32" s="70"/>
      <c r="P32" s="79"/>
      <c r="Q32" s="79"/>
      <c r="R32" s="79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</row>
    <row r="33" spans="1:59" ht="18" customHeight="1">
      <c r="A33" s="25">
        <v>27</v>
      </c>
      <c r="B33" s="46"/>
      <c r="C33" s="46"/>
      <c r="D33" s="46"/>
      <c r="E33" s="101"/>
      <c r="F33" s="102" t="str">
        <f t="shared" si="0"/>
        <v>水元中</v>
      </c>
      <c r="G33" s="102"/>
      <c r="H33" s="103" t="s">
        <v>22</v>
      </c>
      <c r="I33" s="53"/>
      <c r="J33" s="54"/>
      <c r="K33" s="61"/>
      <c r="L33" s="62"/>
      <c r="M33" s="55"/>
      <c r="N33" s="111">
        <f t="shared" si="1"/>
      </c>
      <c r="O33" s="71"/>
      <c r="P33" s="79"/>
      <c r="Q33" s="79"/>
      <c r="R33" s="79"/>
      <c r="W33" s="114"/>
      <c r="X33" s="114" t="s">
        <v>72</v>
      </c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</row>
    <row r="34" spans="1:59" ht="18" customHeight="1">
      <c r="A34" s="25">
        <v>28</v>
      </c>
      <c r="B34" s="46"/>
      <c r="C34" s="46"/>
      <c r="D34" s="46"/>
      <c r="E34" s="101"/>
      <c r="F34" s="102" t="str">
        <f t="shared" si="0"/>
        <v>水元中</v>
      </c>
      <c r="G34" s="102"/>
      <c r="H34" s="103" t="s">
        <v>22</v>
      </c>
      <c r="I34" s="53"/>
      <c r="J34" s="54"/>
      <c r="K34" s="61"/>
      <c r="L34" s="62"/>
      <c r="M34" s="55"/>
      <c r="N34" s="111">
        <f t="shared" si="1"/>
      </c>
      <c r="O34" s="71"/>
      <c r="P34" s="79"/>
      <c r="Q34" s="79"/>
      <c r="R34" s="79"/>
      <c r="W34" s="114"/>
      <c r="X34" s="114" t="s">
        <v>73</v>
      </c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</row>
    <row r="35" spans="1:59" ht="18" customHeight="1">
      <c r="A35" s="25">
        <v>29</v>
      </c>
      <c r="B35" s="46"/>
      <c r="C35" s="46"/>
      <c r="D35" s="46"/>
      <c r="E35" s="101"/>
      <c r="F35" s="102" t="str">
        <f t="shared" si="0"/>
        <v>水元中</v>
      </c>
      <c r="G35" s="102"/>
      <c r="H35" s="103" t="s">
        <v>22</v>
      </c>
      <c r="I35" s="53"/>
      <c r="J35" s="54"/>
      <c r="K35" s="61"/>
      <c r="L35" s="62"/>
      <c r="M35" s="55"/>
      <c r="N35" s="111">
        <f t="shared" si="1"/>
      </c>
      <c r="O35" s="71"/>
      <c r="P35" s="79"/>
      <c r="Q35" s="79"/>
      <c r="R35" s="79"/>
      <c r="W35" s="114"/>
      <c r="X35" s="114" t="s">
        <v>74</v>
      </c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</row>
    <row r="36" spans="1:59" ht="18" customHeight="1" thickBot="1">
      <c r="A36" s="32">
        <v>30</v>
      </c>
      <c r="B36" s="49"/>
      <c r="C36" s="49"/>
      <c r="D36" s="49"/>
      <c r="E36" s="107"/>
      <c r="F36" s="108" t="str">
        <f t="shared" si="0"/>
        <v>水元中</v>
      </c>
      <c r="G36" s="108"/>
      <c r="H36" s="109" t="s">
        <v>22</v>
      </c>
      <c r="I36" s="63"/>
      <c r="J36" s="64"/>
      <c r="K36" s="65"/>
      <c r="L36" s="67"/>
      <c r="M36" s="68"/>
      <c r="N36" s="113">
        <f>IF(M36="","",VLOOKUP(M36,$Q$10:$R$20,2,FALSE))</f>
      </c>
      <c r="O36" s="73"/>
      <c r="P36" s="79"/>
      <c r="Q36" s="79"/>
      <c r="R36" s="79"/>
      <c r="W36" s="114"/>
      <c r="X36" s="114" t="s">
        <v>75</v>
      </c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</row>
    <row r="37" spans="1:59" ht="22.5" customHeight="1">
      <c r="A37" s="131">
        <f ca="1">TODAY()</f>
        <v>45302</v>
      </c>
      <c r="B37" s="131"/>
      <c r="C37" s="131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"/>
      <c r="P37" s="3"/>
      <c r="Q37" s="3"/>
      <c r="R37" s="3"/>
      <c r="W37" s="114"/>
      <c r="X37" s="114" t="s">
        <v>76</v>
      </c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</row>
    <row r="38" spans="1:59" ht="22.5" customHeight="1">
      <c r="A38" s="35"/>
      <c r="B38" s="36" t="s">
        <v>14</v>
      </c>
      <c r="C38" s="36" t="s">
        <v>15</v>
      </c>
      <c r="D38" s="3"/>
      <c r="E38" s="3"/>
      <c r="F38" s="3"/>
      <c r="G38" s="3"/>
      <c r="H38" s="3"/>
      <c r="I38" s="124" t="s">
        <v>41</v>
      </c>
      <c r="J38" s="124"/>
      <c r="K38" s="132" t="s">
        <v>152</v>
      </c>
      <c r="L38" s="133"/>
      <c r="M38" s="133"/>
      <c r="N38" s="133"/>
      <c r="O38" s="133"/>
      <c r="P38" s="95"/>
      <c r="Q38" s="86"/>
      <c r="R38" s="86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</row>
    <row r="39" spans="1:59" ht="22.5" customHeight="1">
      <c r="A39" s="37" t="s">
        <v>8</v>
      </c>
      <c r="B39" s="74">
        <v>13</v>
      </c>
      <c r="C39" s="38">
        <f>IF(D2="春季",AB$7*B39,IF(D2="秋季",AB$7*B39,IF(D2="選手権",AD$7*B39,IF(D2="ナイター",AD$7*B39,""))))</f>
        <v>7800</v>
      </c>
      <c r="D39" s="3"/>
      <c r="E39" s="3"/>
      <c r="F39" s="3"/>
      <c r="G39" s="3"/>
      <c r="H39" s="3"/>
      <c r="I39" s="124" t="s">
        <v>47</v>
      </c>
      <c r="J39" s="124"/>
      <c r="K39" s="125" t="s">
        <v>150</v>
      </c>
      <c r="L39" s="125"/>
      <c r="M39" s="125"/>
      <c r="N39" s="85"/>
      <c r="O39" s="39"/>
      <c r="P39" s="96"/>
      <c r="Q39" s="86"/>
      <c r="R39" s="86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</row>
    <row r="40" spans="1:59" ht="22.5" customHeight="1">
      <c r="A40" s="37" t="s">
        <v>17</v>
      </c>
      <c r="B40" s="75">
        <v>2</v>
      </c>
      <c r="C40" s="38">
        <f>IF(D2="春季",AC$7*B40,IF(D2="秋季",AC$7*B40,IF(D2="選手権",AE$7*B40,IF(D2="ナイター",AE$7*B40,""))))</f>
        <v>3200</v>
      </c>
      <c r="D40" s="40"/>
      <c r="E40" s="3"/>
      <c r="F40" s="3"/>
      <c r="G40" s="3"/>
      <c r="H40" s="3"/>
      <c r="I40" s="124" t="s">
        <v>42</v>
      </c>
      <c r="J40" s="124"/>
      <c r="K40" s="125"/>
      <c r="L40" s="125"/>
      <c r="M40" s="125"/>
      <c r="N40" s="85"/>
      <c r="O40" s="41"/>
      <c r="P40" s="93"/>
      <c r="Q40" s="86"/>
      <c r="R40" s="86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</row>
    <row r="41" spans="1:59" ht="22.5" customHeight="1">
      <c r="A41" s="37"/>
      <c r="B41" s="38"/>
      <c r="C41" s="38"/>
      <c r="D41" s="40"/>
      <c r="E41" s="3"/>
      <c r="F41" s="3"/>
      <c r="G41" s="3"/>
      <c r="H41" s="3"/>
      <c r="I41" s="76" t="s">
        <v>11</v>
      </c>
      <c r="J41" s="76"/>
      <c r="K41" s="125"/>
      <c r="L41" s="125"/>
      <c r="M41" s="125"/>
      <c r="N41" s="85"/>
      <c r="O41" s="39"/>
      <c r="P41" s="96"/>
      <c r="Q41" s="86"/>
      <c r="R41" s="86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</row>
    <row r="42" spans="1:59" ht="22.5" customHeight="1">
      <c r="A42" s="126" t="s">
        <v>16</v>
      </c>
      <c r="B42" s="127"/>
      <c r="C42" s="38">
        <f>SUM(C39:C41)</f>
        <v>11000</v>
      </c>
      <c r="D42" s="40"/>
      <c r="E42" s="3"/>
      <c r="F42" s="3"/>
      <c r="G42" s="3"/>
      <c r="H42" s="3"/>
      <c r="I42" s="76" t="s">
        <v>12</v>
      </c>
      <c r="J42" s="76"/>
      <c r="K42" s="128"/>
      <c r="L42" s="129"/>
      <c r="M42" s="129"/>
      <c r="N42" s="129"/>
      <c r="O42" s="129"/>
      <c r="P42" s="95"/>
      <c r="Q42" s="86"/>
      <c r="R42" s="86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</row>
    <row r="43" spans="1:59" ht="22.5" customHeight="1">
      <c r="A43" s="42"/>
      <c r="B43" s="40"/>
      <c r="C43" s="40"/>
      <c r="D43" s="40"/>
      <c r="E43" s="3"/>
      <c r="F43" s="3"/>
      <c r="G43" s="3"/>
      <c r="H43" s="3"/>
      <c r="I43" s="76" t="s">
        <v>13</v>
      </c>
      <c r="J43" s="76"/>
      <c r="K43" s="125"/>
      <c r="L43" s="125"/>
      <c r="M43" s="125"/>
      <c r="N43" s="85"/>
      <c r="O43" s="43"/>
      <c r="P43" s="80"/>
      <c r="Q43" s="80"/>
      <c r="R43" s="80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</row>
    <row r="44" spans="1:59" ht="15" customHeight="1">
      <c r="A44" s="33"/>
      <c r="B44" s="40"/>
      <c r="C44" s="40"/>
      <c r="D44" s="40"/>
      <c r="E44" s="3"/>
      <c r="F44" s="3"/>
      <c r="G44" s="3"/>
      <c r="H44" s="3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</row>
    <row r="45" spans="1:59" ht="7.5" customHeight="1">
      <c r="A45" s="33"/>
      <c r="B45" s="44"/>
      <c r="C45" s="44"/>
      <c r="D45" s="44"/>
      <c r="E45" s="3"/>
      <c r="F45" s="3"/>
      <c r="G45" s="3"/>
      <c r="H45" s="3"/>
      <c r="I45" s="5"/>
      <c r="J45" s="5"/>
      <c r="K45" s="5"/>
      <c r="L45" s="5"/>
      <c r="M45" s="123"/>
      <c r="N45" s="123"/>
      <c r="O45" s="123"/>
      <c r="P45" s="34"/>
      <c r="Q45" s="34"/>
      <c r="R45" s="3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</row>
    <row r="46" spans="1:59" ht="13.5">
      <c r="A46" s="3"/>
      <c r="B46" s="33"/>
      <c r="C46" s="33"/>
      <c r="D46" s="3"/>
      <c r="E46" s="3"/>
      <c r="F46" s="3"/>
      <c r="G46" s="3"/>
      <c r="H46" s="3"/>
      <c r="I46" s="5"/>
      <c r="J46" s="5"/>
      <c r="K46" s="5"/>
      <c r="L46" s="5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</row>
    <row r="47" spans="23:58" ht="13.5"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</row>
  </sheetData>
  <sheetProtection sheet="1"/>
  <mergeCells count="19">
    <mergeCell ref="D2:I2"/>
    <mergeCell ref="A5:A6"/>
    <mergeCell ref="C5:C6"/>
    <mergeCell ref="D5:D6"/>
    <mergeCell ref="I5:M5"/>
    <mergeCell ref="O5:O6"/>
    <mergeCell ref="Q6:R6"/>
    <mergeCell ref="A37:C37"/>
    <mergeCell ref="I38:J38"/>
    <mergeCell ref="K38:O38"/>
    <mergeCell ref="I39:J39"/>
    <mergeCell ref="K39:M39"/>
    <mergeCell ref="M45:O45"/>
    <mergeCell ref="I40:J40"/>
    <mergeCell ref="K40:M40"/>
    <mergeCell ref="K41:M41"/>
    <mergeCell ref="A42:B42"/>
    <mergeCell ref="K42:O42"/>
    <mergeCell ref="K43:M43"/>
  </mergeCells>
  <dataValidations count="15">
    <dataValidation type="list" allowBlank="1" showInputMessage="1" showErrorMessage="1" sqref="I7:I36 K7:K36">
      <formula1>$X$26:$BJ$26</formula1>
    </dataValidation>
    <dataValidation type="list" allowBlank="1" showInputMessage="1" showErrorMessage="1" sqref="O1">
      <formula1>$V$28:$V$29</formula1>
    </dataValidation>
    <dataValidation type="list" allowBlank="1" showInputMessage="1" showErrorMessage="1" sqref="D2">
      <formula1>$W$28:$W$31</formula1>
    </dataValidation>
    <dataValidation type="list" allowBlank="1" showInputMessage="1" showErrorMessage="1" sqref="M7:M36">
      <formula1>$X$33:$X$37</formula1>
    </dataValidation>
    <dataValidation allowBlank="1" showErrorMessage="1" prompt="半角カタカナで入力｡&#10;姓と名の間に半角スペースを入れる。" imeMode="halfKatakana" sqref="R9 Q8:Q23"/>
    <dataValidation allowBlank="1" showErrorMessage="1" sqref="N7:N36"/>
    <dataValidation allowBlank="1" showInputMessage="1" showErrorMessage="1" prompt="共通リレーの最高記録を入力" imeMode="halfAlpha" sqref="O4:R4"/>
    <dataValidation allowBlank="1" showInputMessage="1" showErrorMessage="1" prompt="低学年リレーの最高記録を入力" imeMode="halfAlpha" sqref="K4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L7:L36 J7:J36 R8 R21:R23 R10:R19"/>
    <dataValidation allowBlank="1" showInputMessage="1" showErrorMessage="1" prompt="姓名合わせて４字までの場合は、５字になるように姓と名の間に全角スペースを入れる。&#10;５字以上の場合は、続けて入力。" sqref="C7:C36"/>
    <dataValidation allowBlank="1" showInputMessage="1" showErrorMessage="1" prompt="半角カタカナで入力｡&#10;姓と名の間に半角スペースを入れる。" imeMode="halfKatakana" sqref="O7:P36 Q24:R36 Q7:R7"/>
    <dataValidation allowBlank="1" showInputMessage="1" showErrorMessage="1" imeMode="halfAlpha" sqref="B39:B41"/>
    <dataValidation type="whole" allowBlank="1" showInputMessage="1" showErrorMessage="1" imeMode="halfAlpha" sqref="B7:B36">
      <formula1>1</formula1>
      <formula2>3000</formula2>
    </dataValidation>
    <dataValidation type="whole" allowBlank="1" showInputMessage="1" showErrorMessage="1" error="１～３の数字を入力してください" imeMode="halfAlpha" sqref="D7:D36">
      <formula1>1</formula1>
      <formula2>6</formula2>
    </dataValidation>
    <dataValidation type="list" allowBlank="1" showInputMessage="1" showErrorMessage="1" sqref="O2">
      <formula1>$AA$9:$AA$12</formula1>
    </dataValidation>
  </dataValidations>
  <printOptions/>
  <pageMargins left="0.3937007874015748" right="0.2362204724409449" top="0.5905511811023623" bottom="0.5905511811023623" header="0" footer="0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J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5.625" style="2" customWidth="1"/>
    <col min="3" max="3" width="13.625" style="2" customWidth="1"/>
    <col min="4" max="4" width="4.375" style="2" customWidth="1"/>
    <col min="5" max="8" width="8.125" style="2" hidden="1" customWidth="1"/>
    <col min="9" max="9" width="14.00390625" style="2" customWidth="1"/>
    <col min="10" max="10" width="8.25390625" style="2" customWidth="1"/>
    <col min="11" max="11" width="14.125" style="2" customWidth="1"/>
    <col min="12" max="12" width="8.25390625" style="2" customWidth="1"/>
    <col min="13" max="13" width="4.50390625" style="2" customWidth="1"/>
    <col min="14" max="14" width="5.375" style="2" hidden="1" customWidth="1"/>
    <col min="15" max="15" width="12.50390625" style="2" customWidth="1"/>
    <col min="16" max="16" width="0.6171875" style="2" customWidth="1"/>
    <col min="17" max="17" width="4.125" style="2" customWidth="1"/>
    <col min="18" max="18" width="5.00390625" style="2" customWidth="1"/>
    <col min="19" max="19" width="0.875" style="2" customWidth="1"/>
    <col min="20" max="20" width="5.875" style="2" customWidth="1"/>
    <col min="21" max="21" width="14.75390625" style="2" customWidth="1"/>
    <col min="22" max="27" width="21.875" style="2" customWidth="1"/>
    <col min="28" max="28" width="9.00390625" style="2" customWidth="1"/>
    <col min="29" max="29" width="13.50390625" style="2" customWidth="1"/>
    <col min="30" max="16384" width="9.00390625" style="2" customWidth="1"/>
  </cols>
  <sheetData>
    <row r="1" ht="36" customHeight="1" thickBot="1" thickTop="1">
      <c r="O1" s="119" t="s">
        <v>122</v>
      </c>
    </row>
    <row r="2" spans="1:18" ht="27" thickTop="1">
      <c r="A2" s="77" t="s">
        <v>5</v>
      </c>
      <c r="B2" s="115">
        <v>77</v>
      </c>
      <c r="C2" s="77" t="s">
        <v>80</v>
      </c>
      <c r="D2" s="134" t="s">
        <v>81</v>
      </c>
      <c r="E2" s="134"/>
      <c r="F2" s="134"/>
      <c r="G2" s="134"/>
      <c r="H2" s="134"/>
      <c r="I2" s="134"/>
      <c r="J2" s="78" t="s">
        <v>99</v>
      </c>
      <c r="L2" s="77"/>
      <c r="M2" s="78"/>
      <c r="N2" s="1"/>
      <c r="O2" s="122" t="s">
        <v>78</v>
      </c>
      <c r="Q2" s="116" t="s">
        <v>100</v>
      </c>
      <c r="R2" s="1"/>
    </row>
    <row r="3" spans="1:18" ht="14.25" thickBot="1">
      <c r="A3" s="3" t="s">
        <v>43</v>
      </c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6"/>
      <c r="N3" s="6"/>
      <c r="O3" s="7" t="s">
        <v>40</v>
      </c>
      <c r="P3" s="7"/>
      <c r="Q3" s="7"/>
      <c r="R3" s="7"/>
    </row>
    <row r="4" spans="1:22" ht="14.25" hidden="1" thickBot="1">
      <c r="A4" s="3"/>
      <c r="B4" s="3"/>
      <c r="C4" s="3"/>
      <c r="D4" s="3"/>
      <c r="E4" s="3"/>
      <c r="F4" s="3"/>
      <c r="G4" s="3"/>
      <c r="H4" s="3"/>
      <c r="I4" s="8"/>
      <c r="J4" s="9" t="s">
        <v>27</v>
      </c>
      <c r="K4" s="82"/>
      <c r="L4" s="8"/>
      <c r="M4" s="9" t="s">
        <v>28</v>
      </c>
      <c r="N4" s="10"/>
      <c r="O4" s="83"/>
      <c r="P4" s="84"/>
      <c r="Q4" s="84"/>
      <c r="R4" s="84"/>
      <c r="U4" s="11"/>
      <c r="V4" s="11"/>
    </row>
    <row r="5" spans="1:22" ht="15" customHeight="1" thickBot="1">
      <c r="A5" s="135" t="s">
        <v>0</v>
      </c>
      <c r="B5" s="12" t="s">
        <v>18</v>
      </c>
      <c r="C5" s="137" t="s">
        <v>7</v>
      </c>
      <c r="D5" s="139" t="s">
        <v>1</v>
      </c>
      <c r="E5" s="13"/>
      <c r="F5" s="14"/>
      <c r="G5" s="14"/>
      <c r="H5" s="15"/>
      <c r="I5" s="141" t="s">
        <v>2</v>
      </c>
      <c r="J5" s="142"/>
      <c r="K5" s="142"/>
      <c r="L5" s="142"/>
      <c r="M5" s="143"/>
      <c r="N5" s="16"/>
      <c r="O5" s="144" t="s">
        <v>24</v>
      </c>
      <c r="P5" s="79"/>
      <c r="Q5" s="79"/>
      <c r="R5" s="79"/>
      <c r="V5" s="11"/>
    </row>
    <row r="6" spans="1:31" ht="15" customHeight="1" thickBot="1">
      <c r="A6" s="136"/>
      <c r="B6" s="17" t="s">
        <v>19</v>
      </c>
      <c r="C6" s="138"/>
      <c r="D6" s="140"/>
      <c r="E6" s="18" t="s">
        <v>6</v>
      </c>
      <c r="F6" s="19" t="s">
        <v>9</v>
      </c>
      <c r="G6" s="19" t="s">
        <v>20</v>
      </c>
      <c r="H6" s="20" t="s">
        <v>21</v>
      </c>
      <c r="I6" s="8" t="s">
        <v>3</v>
      </c>
      <c r="J6" s="21" t="s">
        <v>10</v>
      </c>
      <c r="K6" s="8" t="s">
        <v>3</v>
      </c>
      <c r="L6" s="21" t="s">
        <v>10</v>
      </c>
      <c r="M6" s="22" t="s">
        <v>4</v>
      </c>
      <c r="N6" s="23"/>
      <c r="O6" s="145"/>
      <c r="P6" s="33"/>
      <c r="Q6" s="130" t="s">
        <v>44</v>
      </c>
      <c r="R6" s="130"/>
      <c r="AB6" s="2" t="s">
        <v>111</v>
      </c>
      <c r="AC6" s="2" t="s">
        <v>112</v>
      </c>
      <c r="AD6" s="2" t="s">
        <v>114</v>
      </c>
      <c r="AE6" s="2" t="s">
        <v>115</v>
      </c>
    </row>
    <row r="7" spans="1:31" ht="18" customHeight="1" thickBot="1">
      <c r="A7" s="24">
        <v>1</v>
      </c>
      <c r="B7" s="45">
        <v>17</v>
      </c>
      <c r="C7" s="45" t="s">
        <v>147</v>
      </c>
      <c r="D7" s="45">
        <v>6</v>
      </c>
      <c r="E7" s="99"/>
      <c r="F7" s="93">
        <f>$K$39</f>
        <v>0</v>
      </c>
      <c r="G7" s="93"/>
      <c r="H7" s="100" t="s">
        <v>52</v>
      </c>
      <c r="I7" s="50"/>
      <c r="J7" s="51"/>
      <c r="K7" s="50"/>
      <c r="L7" s="51"/>
      <c r="M7" s="52" t="s">
        <v>126</v>
      </c>
      <c r="N7" s="110">
        <f>IF(M7="","",VLOOKUP(M7,$Q$10:$R$20,2,FALSE))</f>
        <v>0</v>
      </c>
      <c r="O7" s="70" t="s">
        <v>149</v>
      </c>
      <c r="P7" s="79"/>
      <c r="Q7" s="87" t="s">
        <v>45</v>
      </c>
      <c r="R7" s="88"/>
      <c r="AB7" s="2">
        <f>VLOOKUP($O$2,$AA$8:$AE$12,2,FALSE)</f>
        <v>500</v>
      </c>
      <c r="AC7" s="2">
        <f>VLOOKUP($O$2,$AA$8:$AE$12,3,FALSE)</f>
        <v>1100</v>
      </c>
      <c r="AD7" s="2">
        <f>VLOOKUP($O$2,$AA$8:$AE$12,4,FALSE)</f>
        <v>700</v>
      </c>
      <c r="AE7" s="2">
        <f>VLOOKUP($O$2,$AA$8:$AE$12,5,FALSE)</f>
        <v>1300</v>
      </c>
    </row>
    <row r="8" spans="1:31" ht="18" customHeight="1" thickBot="1">
      <c r="A8" s="25">
        <v>2</v>
      </c>
      <c r="B8" s="46"/>
      <c r="C8" s="46" t="s">
        <v>146</v>
      </c>
      <c r="D8" s="46">
        <v>5</v>
      </c>
      <c r="E8" s="101"/>
      <c r="F8" s="102">
        <f aca="true" t="shared" si="0" ref="F8:F36">$K$39</f>
        <v>0</v>
      </c>
      <c r="G8" s="102"/>
      <c r="H8" s="103" t="s">
        <v>22</v>
      </c>
      <c r="I8" s="53"/>
      <c r="J8" s="54"/>
      <c r="K8" s="53"/>
      <c r="L8" s="54"/>
      <c r="M8" s="55" t="s">
        <v>126</v>
      </c>
      <c r="N8" s="111">
        <f>IF(M8="","",VLOOKUP(M8,$Q$10:$R$20,2,FALSE))</f>
        <v>0</v>
      </c>
      <c r="O8" s="71" t="s">
        <v>148</v>
      </c>
      <c r="P8" s="79"/>
      <c r="Q8" s="89" t="s">
        <v>72</v>
      </c>
      <c r="R8" s="90">
        <v>45.12</v>
      </c>
      <c r="T8" s="11"/>
      <c r="U8" s="26"/>
      <c r="AA8" s="2" t="s">
        <v>129</v>
      </c>
      <c r="AB8" s="2">
        <v>1100</v>
      </c>
      <c r="AC8" s="2">
        <v>1600</v>
      </c>
      <c r="AD8" s="2">
        <v>1300</v>
      </c>
      <c r="AE8" s="2">
        <v>1800</v>
      </c>
    </row>
    <row r="9" spans="1:31" ht="18" customHeight="1" thickBot="1">
      <c r="A9" s="25">
        <v>3</v>
      </c>
      <c r="B9" s="46"/>
      <c r="C9" s="46" t="s">
        <v>146</v>
      </c>
      <c r="D9" s="46"/>
      <c r="E9" s="101"/>
      <c r="F9" s="102">
        <f t="shared" si="0"/>
        <v>0</v>
      </c>
      <c r="G9" s="102"/>
      <c r="H9" s="103" t="s">
        <v>22</v>
      </c>
      <c r="I9" s="53"/>
      <c r="J9" s="54"/>
      <c r="K9" s="53"/>
      <c r="L9" s="54"/>
      <c r="M9" s="55" t="s">
        <v>126</v>
      </c>
      <c r="N9" s="111">
        <f>IF(M9="","",VLOOKUP(M9,$Q$10:$R$20,2,FALSE))</f>
        <v>0</v>
      </c>
      <c r="O9" s="71" t="s">
        <v>148</v>
      </c>
      <c r="P9" s="79"/>
      <c r="Q9" s="91"/>
      <c r="R9" s="92"/>
      <c r="U9" s="26"/>
      <c r="AA9" s="2" t="s">
        <v>130</v>
      </c>
      <c r="AB9" s="2">
        <v>1600</v>
      </c>
      <c r="AC9" s="2">
        <v>1600</v>
      </c>
      <c r="AD9" s="2">
        <v>1800</v>
      </c>
      <c r="AE9" s="2">
        <v>1800</v>
      </c>
    </row>
    <row r="10" spans="1:31" ht="18" customHeight="1" thickBot="1">
      <c r="A10" s="25">
        <v>4</v>
      </c>
      <c r="B10" s="46"/>
      <c r="C10" s="46" t="s">
        <v>146</v>
      </c>
      <c r="D10" s="46"/>
      <c r="E10" s="101"/>
      <c r="F10" s="102">
        <f t="shared" si="0"/>
        <v>0</v>
      </c>
      <c r="G10" s="102"/>
      <c r="H10" s="103" t="s">
        <v>22</v>
      </c>
      <c r="I10" s="53"/>
      <c r="J10" s="54"/>
      <c r="K10" s="53"/>
      <c r="L10" s="54"/>
      <c r="M10" s="55" t="s">
        <v>126</v>
      </c>
      <c r="N10" s="111">
        <f aca="true" t="shared" si="1" ref="N10:N35">IF(M10="","",VLOOKUP(M10,$Q$10:$R$20,2,FALSE))</f>
        <v>0</v>
      </c>
      <c r="O10" s="71" t="s">
        <v>148</v>
      </c>
      <c r="P10" s="79"/>
      <c r="Q10" s="89" t="s">
        <v>72</v>
      </c>
      <c r="R10" s="81"/>
      <c r="AA10" s="2" t="s">
        <v>113</v>
      </c>
      <c r="AB10" s="2">
        <v>700</v>
      </c>
      <c r="AC10" s="2">
        <v>1600</v>
      </c>
      <c r="AD10" s="2">
        <v>900</v>
      </c>
      <c r="AE10" s="2">
        <v>1800</v>
      </c>
    </row>
    <row r="11" spans="1:31" ht="18" customHeight="1" thickBot="1">
      <c r="A11" s="25">
        <v>5</v>
      </c>
      <c r="B11" s="47"/>
      <c r="C11" s="46"/>
      <c r="D11" s="46"/>
      <c r="E11" s="101"/>
      <c r="F11" s="102">
        <f t="shared" si="0"/>
        <v>0</v>
      </c>
      <c r="G11" s="102"/>
      <c r="H11" s="103" t="s">
        <v>22</v>
      </c>
      <c r="I11" s="53"/>
      <c r="J11" s="54"/>
      <c r="K11" s="53"/>
      <c r="L11" s="54"/>
      <c r="M11" s="55"/>
      <c r="N11" s="111">
        <f t="shared" si="1"/>
      </c>
      <c r="O11" s="71"/>
      <c r="P11" s="79"/>
      <c r="Q11" s="89" t="s">
        <v>73</v>
      </c>
      <c r="R11" s="81"/>
      <c r="T11" s="27" t="s">
        <v>25</v>
      </c>
      <c r="U11" s="28"/>
      <c r="AA11" s="2" t="s">
        <v>77</v>
      </c>
      <c r="AB11" s="2">
        <v>600</v>
      </c>
      <c r="AC11" s="2">
        <v>1600</v>
      </c>
      <c r="AD11" s="2">
        <v>800</v>
      </c>
      <c r="AE11" s="2">
        <v>1800</v>
      </c>
    </row>
    <row r="12" spans="1:31" ht="18" customHeight="1" thickBot="1">
      <c r="A12" s="29">
        <v>6</v>
      </c>
      <c r="B12" s="45"/>
      <c r="C12" s="48"/>
      <c r="D12" s="48"/>
      <c r="E12" s="104"/>
      <c r="F12" s="105">
        <f t="shared" si="0"/>
        <v>0</v>
      </c>
      <c r="G12" s="105"/>
      <c r="H12" s="106" t="s">
        <v>22</v>
      </c>
      <c r="I12" s="56"/>
      <c r="J12" s="57"/>
      <c r="K12" s="58"/>
      <c r="L12" s="59"/>
      <c r="M12" s="60"/>
      <c r="N12" s="112">
        <f t="shared" si="1"/>
      </c>
      <c r="O12" s="72"/>
      <c r="P12" s="79"/>
      <c r="Q12" s="89" t="s">
        <v>74</v>
      </c>
      <c r="R12" s="81"/>
      <c r="T12" s="30" t="s">
        <v>29</v>
      </c>
      <c r="U12" s="118" t="s">
        <v>124</v>
      </c>
      <c r="AA12" s="2" t="s">
        <v>78</v>
      </c>
      <c r="AB12" s="2">
        <v>500</v>
      </c>
      <c r="AC12" s="2">
        <v>1100</v>
      </c>
      <c r="AD12" s="2">
        <v>700</v>
      </c>
      <c r="AE12" s="2">
        <v>1300</v>
      </c>
    </row>
    <row r="13" spans="1:21" ht="18" customHeight="1" thickBot="1">
      <c r="A13" s="25">
        <v>7</v>
      </c>
      <c r="B13" s="46"/>
      <c r="C13" s="46"/>
      <c r="D13" s="46"/>
      <c r="E13" s="101"/>
      <c r="F13" s="102">
        <f t="shared" si="0"/>
        <v>0</v>
      </c>
      <c r="G13" s="102"/>
      <c r="H13" s="103" t="s">
        <v>22</v>
      </c>
      <c r="I13" s="53"/>
      <c r="J13" s="54"/>
      <c r="K13" s="61"/>
      <c r="L13" s="62"/>
      <c r="M13" s="55"/>
      <c r="N13" s="111">
        <f t="shared" si="1"/>
      </c>
      <c r="O13" s="71"/>
      <c r="P13" s="79"/>
      <c r="Q13" s="89" t="s">
        <v>75</v>
      </c>
      <c r="R13" s="81"/>
      <c r="T13" s="30" t="s">
        <v>26</v>
      </c>
      <c r="U13" s="2" t="s">
        <v>128</v>
      </c>
    </row>
    <row r="14" spans="1:21" ht="18" customHeight="1" thickBot="1">
      <c r="A14" s="25">
        <v>8</v>
      </c>
      <c r="B14" s="46"/>
      <c r="C14" s="46"/>
      <c r="D14" s="46"/>
      <c r="E14" s="101"/>
      <c r="F14" s="102">
        <f t="shared" si="0"/>
        <v>0</v>
      </c>
      <c r="G14" s="102"/>
      <c r="H14" s="103" t="s">
        <v>22</v>
      </c>
      <c r="I14" s="53"/>
      <c r="J14" s="54"/>
      <c r="K14" s="61"/>
      <c r="L14" s="62"/>
      <c r="M14" s="55"/>
      <c r="N14" s="111">
        <f t="shared" si="1"/>
      </c>
      <c r="O14" s="71"/>
      <c r="P14" s="79"/>
      <c r="Q14" s="89" t="s">
        <v>76</v>
      </c>
      <c r="R14" s="81"/>
      <c r="T14" s="30" t="s">
        <v>32</v>
      </c>
      <c r="U14" s="31" t="s">
        <v>125</v>
      </c>
    </row>
    <row r="15" spans="1:21" ht="18" customHeight="1" thickBot="1">
      <c r="A15" s="25">
        <v>9</v>
      </c>
      <c r="B15" s="46"/>
      <c r="C15" s="46"/>
      <c r="D15" s="46"/>
      <c r="E15" s="101"/>
      <c r="F15" s="102">
        <f t="shared" si="0"/>
        <v>0</v>
      </c>
      <c r="G15" s="102"/>
      <c r="H15" s="103" t="s">
        <v>22</v>
      </c>
      <c r="I15" s="53"/>
      <c r="J15" s="54"/>
      <c r="K15" s="61"/>
      <c r="L15" s="62"/>
      <c r="M15" s="55"/>
      <c r="N15" s="111">
        <f t="shared" si="1"/>
      </c>
      <c r="O15" s="71"/>
      <c r="P15" s="79"/>
      <c r="Q15" s="89"/>
      <c r="R15" s="117"/>
      <c r="T15" s="30" t="s">
        <v>33</v>
      </c>
      <c r="U15" s="31" t="s">
        <v>30</v>
      </c>
    </row>
    <row r="16" spans="1:21" ht="18" customHeight="1" thickBot="1">
      <c r="A16" s="25">
        <v>10</v>
      </c>
      <c r="B16" s="47"/>
      <c r="C16" s="46"/>
      <c r="D16" s="46"/>
      <c r="E16" s="101"/>
      <c r="F16" s="102">
        <f t="shared" si="0"/>
        <v>0</v>
      </c>
      <c r="G16" s="102"/>
      <c r="H16" s="103" t="s">
        <v>22</v>
      </c>
      <c r="I16" s="63"/>
      <c r="J16" s="64"/>
      <c r="K16" s="65"/>
      <c r="L16" s="62"/>
      <c r="M16" s="55"/>
      <c r="N16" s="111">
        <f t="shared" si="1"/>
      </c>
      <c r="O16" s="71"/>
      <c r="P16" s="79"/>
      <c r="Q16" s="89"/>
      <c r="R16" s="117"/>
      <c r="T16" s="30" t="s">
        <v>35</v>
      </c>
      <c r="U16" s="31" t="s">
        <v>48</v>
      </c>
    </row>
    <row r="17" spans="1:21" ht="18" customHeight="1">
      <c r="A17" s="29">
        <v>11</v>
      </c>
      <c r="B17" s="45"/>
      <c r="C17" s="48"/>
      <c r="D17" s="48"/>
      <c r="E17" s="104"/>
      <c r="F17" s="105">
        <f t="shared" si="0"/>
        <v>0</v>
      </c>
      <c r="G17" s="105"/>
      <c r="H17" s="106" t="s">
        <v>22</v>
      </c>
      <c r="I17" s="50"/>
      <c r="J17" s="51"/>
      <c r="K17" s="66"/>
      <c r="L17" s="59"/>
      <c r="M17" s="60"/>
      <c r="N17" s="112">
        <f t="shared" si="1"/>
      </c>
      <c r="O17" s="72"/>
      <c r="P17" s="79"/>
      <c r="Q17" s="93"/>
      <c r="R17" s="93"/>
      <c r="T17" s="30" t="s">
        <v>37</v>
      </c>
      <c r="U17" s="31" t="s">
        <v>31</v>
      </c>
    </row>
    <row r="18" spans="1:21" ht="18" customHeight="1">
      <c r="A18" s="25">
        <v>12</v>
      </c>
      <c r="B18" s="46"/>
      <c r="C18" s="46"/>
      <c r="D18" s="46"/>
      <c r="E18" s="101"/>
      <c r="F18" s="102">
        <f t="shared" si="0"/>
        <v>0</v>
      </c>
      <c r="G18" s="102"/>
      <c r="H18" s="103" t="s">
        <v>22</v>
      </c>
      <c r="I18" s="53"/>
      <c r="J18" s="54"/>
      <c r="K18" s="61"/>
      <c r="L18" s="62"/>
      <c r="M18" s="55"/>
      <c r="N18" s="111">
        <f t="shared" si="1"/>
      </c>
      <c r="O18" s="71"/>
      <c r="P18" s="79"/>
      <c r="Q18" s="93"/>
      <c r="R18" s="93"/>
      <c r="T18" s="30" t="s">
        <v>38</v>
      </c>
      <c r="U18" s="31" t="s">
        <v>49</v>
      </c>
    </row>
    <row r="19" spans="1:21" ht="18" customHeight="1">
      <c r="A19" s="25">
        <v>13</v>
      </c>
      <c r="B19" s="46"/>
      <c r="C19" s="46"/>
      <c r="D19" s="46"/>
      <c r="E19" s="101"/>
      <c r="F19" s="102">
        <f t="shared" si="0"/>
        <v>0</v>
      </c>
      <c r="G19" s="102"/>
      <c r="H19" s="103" t="s">
        <v>22</v>
      </c>
      <c r="I19" s="53"/>
      <c r="J19" s="54"/>
      <c r="K19" s="61"/>
      <c r="L19" s="62"/>
      <c r="M19" s="55"/>
      <c r="N19" s="111">
        <f t="shared" si="1"/>
      </c>
      <c r="O19" s="71"/>
      <c r="P19" s="79"/>
      <c r="Q19" s="93"/>
      <c r="R19" s="93"/>
      <c r="T19" s="30" t="s">
        <v>39</v>
      </c>
      <c r="U19" s="27" t="s">
        <v>46</v>
      </c>
    </row>
    <row r="20" spans="1:21" ht="18" customHeight="1">
      <c r="A20" s="25">
        <v>14</v>
      </c>
      <c r="B20" s="46"/>
      <c r="C20" s="46"/>
      <c r="D20" s="46"/>
      <c r="E20" s="101"/>
      <c r="F20" s="102">
        <f t="shared" si="0"/>
        <v>0</v>
      </c>
      <c r="G20" s="102"/>
      <c r="H20" s="103" t="s">
        <v>22</v>
      </c>
      <c r="I20" s="53"/>
      <c r="J20" s="54"/>
      <c r="K20" s="61"/>
      <c r="L20" s="62"/>
      <c r="M20" s="55"/>
      <c r="N20" s="111">
        <f t="shared" si="1"/>
      </c>
      <c r="O20" s="71"/>
      <c r="P20" s="79"/>
      <c r="Q20" s="93"/>
      <c r="R20" s="93"/>
      <c r="T20" s="30" t="s">
        <v>50</v>
      </c>
      <c r="U20" s="27" t="s">
        <v>34</v>
      </c>
    </row>
    <row r="21" spans="1:21" ht="18" customHeight="1" thickBot="1">
      <c r="A21" s="32">
        <v>15</v>
      </c>
      <c r="B21" s="49"/>
      <c r="C21" s="49"/>
      <c r="D21" s="49"/>
      <c r="E21" s="107"/>
      <c r="F21" s="108">
        <f t="shared" si="0"/>
        <v>0</v>
      </c>
      <c r="G21" s="108"/>
      <c r="H21" s="109" t="s">
        <v>22</v>
      </c>
      <c r="I21" s="53"/>
      <c r="J21" s="54"/>
      <c r="K21" s="61"/>
      <c r="L21" s="67"/>
      <c r="M21" s="68"/>
      <c r="N21" s="113">
        <f t="shared" si="1"/>
      </c>
      <c r="O21" s="73"/>
      <c r="P21" s="79"/>
      <c r="Q21" s="93"/>
      <c r="R21" s="97"/>
      <c r="T21" s="98" t="s">
        <v>51</v>
      </c>
      <c r="U21" s="27" t="s">
        <v>36</v>
      </c>
    </row>
    <row r="22" spans="1:21" ht="18" customHeight="1">
      <c r="A22" s="24">
        <v>16</v>
      </c>
      <c r="B22" s="45"/>
      <c r="C22" s="45"/>
      <c r="D22" s="45"/>
      <c r="E22" s="99"/>
      <c r="F22" s="93">
        <f t="shared" si="0"/>
        <v>0</v>
      </c>
      <c r="G22" s="93"/>
      <c r="H22" s="100" t="s">
        <v>22</v>
      </c>
      <c r="I22" s="56"/>
      <c r="J22" s="57"/>
      <c r="K22" s="58"/>
      <c r="L22" s="69"/>
      <c r="M22" s="52"/>
      <c r="N22" s="110">
        <f t="shared" si="1"/>
      </c>
      <c r="O22" s="70"/>
      <c r="P22" s="79"/>
      <c r="Q22" s="93"/>
      <c r="R22" s="97"/>
      <c r="T22" s="98" t="s">
        <v>54</v>
      </c>
      <c r="U22" s="27" t="s">
        <v>53</v>
      </c>
    </row>
    <row r="23" spans="1:21" ht="18" customHeight="1">
      <c r="A23" s="25">
        <v>17</v>
      </c>
      <c r="B23" s="46"/>
      <c r="C23" s="46"/>
      <c r="D23" s="46"/>
      <c r="E23" s="101"/>
      <c r="F23" s="102">
        <f t="shared" si="0"/>
        <v>0</v>
      </c>
      <c r="G23" s="102"/>
      <c r="H23" s="103" t="s">
        <v>22</v>
      </c>
      <c r="I23" s="53"/>
      <c r="J23" s="54"/>
      <c r="K23" s="61"/>
      <c r="L23" s="62"/>
      <c r="M23" s="55"/>
      <c r="N23" s="111">
        <f t="shared" si="1"/>
      </c>
      <c r="O23" s="71"/>
      <c r="P23" s="79"/>
      <c r="Q23" s="93"/>
      <c r="R23" s="97"/>
      <c r="T23" s="98"/>
      <c r="U23" s="27"/>
    </row>
    <row r="24" spans="1:21" ht="18" customHeight="1">
      <c r="A24" s="25">
        <v>18</v>
      </c>
      <c r="B24" s="46"/>
      <c r="C24" s="46"/>
      <c r="D24" s="46"/>
      <c r="E24" s="101"/>
      <c r="F24" s="102">
        <f t="shared" si="0"/>
        <v>0</v>
      </c>
      <c r="G24" s="102"/>
      <c r="H24" s="103" t="s">
        <v>22</v>
      </c>
      <c r="I24" s="53"/>
      <c r="J24" s="54"/>
      <c r="K24" s="61"/>
      <c r="L24" s="62"/>
      <c r="M24" s="55"/>
      <c r="N24" s="111">
        <f t="shared" si="1"/>
      </c>
      <c r="O24" s="71"/>
      <c r="P24" s="79"/>
      <c r="Q24" s="93"/>
      <c r="R24" s="94"/>
      <c r="U24" s="27"/>
    </row>
    <row r="25" spans="1:18" ht="18" customHeight="1">
      <c r="A25" s="25">
        <v>19</v>
      </c>
      <c r="B25" s="46"/>
      <c r="C25" s="46"/>
      <c r="D25" s="46"/>
      <c r="E25" s="101"/>
      <c r="F25" s="102">
        <f t="shared" si="0"/>
        <v>0</v>
      </c>
      <c r="G25" s="102"/>
      <c r="H25" s="103" t="s">
        <v>22</v>
      </c>
      <c r="I25" s="53"/>
      <c r="J25" s="54"/>
      <c r="K25" s="61"/>
      <c r="L25" s="62"/>
      <c r="M25" s="55"/>
      <c r="N25" s="111">
        <f t="shared" si="1"/>
      </c>
      <c r="O25" s="71"/>
      <c r="P25" s="79"/>
      <c r="Q25" s="93"/>
      <c r="R25" s="94"/>
    </row>
    <row r="26" spans="1:62" ht="18" customHeight="1" thickBot="1">
      <c r="A26" s="32">
        <v>20</v>
      </c>
      <c r="B26" s="49"/>
      <c r="C26" s="49"/>
      <c r="D26" s="49"/>
      <c r="E26" s="107"/>
      <c r="F26" s="108">
        <f t="shared" si="0"/>
        <v>0</v>
      </c>
      <c r="G26" s="108"/>
      <c r="H26" s="109" t="s">
        <v>22</v>
      </c>
      <c r="I26" s="63"/>
      <c r="J26" s="64"/>
      <c r="K26" s="65"/>
      <c r="L26" s="67"/>
      <c r="M26" s="68"/>
      <c r="N26" s="113">
        <f t="shared" si="1"/>
      </c>
      <c r="O26" s="73"/>
      <c r="P26" s="79"/>
      <c r="Q26" s="93"/>
      <c r="R26" s="94"/>
      <c r="X26" s="2" t="str">
        <f>IF($O$1="","エラー",IF(X27=0,"",$O$1&amp;X27))</f>
        <v>区内50以上100m</v>
      </c>
      <c r="Y26" s="2" t="str">
        <f aca="true" t="shared" si="2" ref="Y26:BJ26">IF($O$1="","エラー",IF(Y27=0,"",$O$1&amp;Y27))</f>
        <v>区内50以上3000m</v>
      </c>
      <c r="Z26" s="2" t="str">
        <f t="shared" si="2"/>
        <v>区内40代100m</v>
      </c>
      <c r="AA26" s="2" t="str">
        <f t="shared" si="2"/>
        <v>区内40代3000m</v>
      </c>
      <c r="AB26" s="2" t="str">
        <f t="shared" si="2"/>
        <v>区内30代100m</v>
      </c>
      <c r="AC26" s="2" t="str">
        <f t="shared" si="2"/>
        <v>区内30代3000m</v>
      </c>
      <c r="AD26" s="2" t="str">
        <f t="shared" si="2"/>
        <v>区内一般100m</v>
      </c>
      <c r="AE26" s="2" t="str">
        <f t="shared" si="2"/>
        <v>区内一般200m</v>
      </c>
      <c r="AF26" s="2" t="str">
        <f t="shared" si="2"/>
        <v>区内一般400m</v>
      </c>
      <c r="AG26" s="2" t="str">
        <f t="shared" si="2"/>
        <v>区内一般800m</v>
      </c>
      <c r="AH26" s="2" t="str">
        <f t="shared" si="2"/>
        <v>区内一般1500m</v>
      </c>
      <c r="AI26" s="2" t="str">
        <f t="shared" si="2"/>
        <v>区内一般5000m</v>
      </c>
      <c r="AJ26" s="2" t="str">
        <f t="shared" si="2"/>
        <v>区内一般走高跳</v>
      </c>
      <c r="AK26" s="2" t="str">
        <f t="shared" si="2"/>
        <v>区内一般走幅跳</v>
      </c>
      <c r="AL26" s="2" t="str">
        <f t="shared" si="2"/>
        <v>区内一般砲丸投</v>
      </c>
      <c r="AM26" s="2" t="str">
        <f t="shared" si="2"/>
        <v>区内中学2年100m</v>
      </c>
      <c r="AN26" s="2" t="str">
        <f t="shared" si="2"/>
        <v>区内中学3年100m</v>
      </c>
      <c r="AO26" s="2" t="str">
        <f t="shared" si="2"/>
        <v>区内中学共通200m</v>
      </c>
      <c r="AP26" s="2" t="str">
        <f t="shared" si="2"/>
        <v>区内中学共通400m</v>
      </c>
      <c r="AQ26" s="2" t="str">
        <f t="shared" si="2"/>
        <v>区内中学共通800m</v>
      </c>
      <c r="AR26" s="2" t="str">
        <f t="shared" si="2"/>
        <v>区内中学共通1500m</v>
      </c>
      <c r="AS26" s="2" t="str">
        <f t="shared" si="2"/>
        <v>区内中学共通3000m</v>
      </c>
      <c r="AT26" s="2" t="str">
        <f t="shared" si="2"/>
        <v>区内中学共通110mH</v>
      </c>
      <c r="AU26" s="2" t="str">
        <f t="shared" si="2"/>
        <v>区内中学共通走幅跳</v>
      </c>
      <c r="AV26" s="2" t="str">
        <f t="shared" si="2"/>
        <v>区内中学共通走高跳</v>
      </c>
      <c r="AW26" s="2" t="str">
        <f t="shared" si="2"/>
        <v>区内中学共通砲丸投</v>
      </c>
      <c r="AX26" s="2" t="str">
        <f t="shared" si="2"/>
        <v>区内小学1～3年100m</v>
      </c>
      <c r="AY26" s="2" t="str">
        <f t="shared" si="2"/>
        <v>区内小学1～3 1000m</v>
      </c>
      <c r="AZ26" s="2" t="str">
        <f t="shared" si="2"/>
        <v>区内小学1～3走幅跳</v>
      </c>
      <c r="BA26" s="2" t="str">
        <f t="shared" si="2"/>
        <v>区内小学4～6年100m</v>
      </c>
      <c r="BB26" s="2" t="str">
        <f t="shared" si="2"/>
        <v>区内小学4～6 1000m</v>
      </c>
      <c r="BC26" s="2" t="str">
        <f t="shared" si="2"/>
        <v>区内小学4～6走幅跳</v>
      </c>
      <c r="BD26" s="2">
        <f t="shared" si="2"/>
      </c>
      <c r="BE26" s="2">
        <f t="shared" si="2"/>
      </c>
      <c r="BF26" s="2">
        <f t="shared" si="2"/>
      </c>
      <c r="BG26" s="2">
        <f t="shared" si="2"/>
      </c>
      <c r="BH26" s="2">
        <f t="shared" si="2"/>
      </c>
      <c r="BI26" s="2">
        <f t="shared" si="2"/>
      </c>
      <c r="BJ26" s="2">
        <f t="shared" si="2"/>
      </c>
    </row>
    <row r="27" spans="1:62" ht="18" customHeight="1">
      <c r="A27" s="24">
        <v>21</v>
      </c>
      <c r="B27" s="45"/>
      <c r="C27" s="45"/>
      <c r="D27" s="45"/>
      <c r="E27" s="99"/>
      <c r="F27" s="93">
        <f t="shared" si="0"/>
        <v>0</v>
      </c>
      <c r="G27" s="93"/>
      <c r="H27" s="100" t="s">
        <v>22</v>
      </c>
      <c r="I27" s="50"/>
      <c r="J27" s="51"/>
      <c r="K27" s="66"/>
      <c r="L27" s="69"/>
      <c r="M27" s="52"/>
      <c r="N27" s="110">
        <f t="shared" si="1"/>
      </c>
      <c r="O27" s="70"/>
      <c r="P27" s="79"/>
      <c r="Q27" s="79"/>
      <c r="R27" s="79"/>
      <c r="W27" s="114"/>
      <c r="X27" s="114" t="str">
        <f>IF($D$2=$W$28,VLOOKUP($D$2,$W$28:$BK$40,2,FALSE),IF($D$2=$W$29,VLOOKUP($D$2,$W$28:$BK$40,2,FALSE),IF($D$2=$W$30,VLOOKUP($D$2,$W$28:$BK$40,2,FALSE),IF($D$2=$W$31,VLOOKUP($D$2,$W$28:$BK$40,2,FALSE)))))</f>
        <v>50以上100m</v>
      </c>
      <c r="Y27" s="114" t="str">
        <f>IF($D$2=$W$28,VLOOKUP($D$2,$W$28:$BK$40,3,FALSE),IF($D$2=$W$29,VLOOKUP($D$2,$W$28:$BK$40,3,FALSE),IF($D$2=$W$30,VLOOKUP($D$2,$W$28:$BK$40,3,FALSE),IF($D$2=$W$31,VLOOKUP($D$2,$W$28:$BK$40,3,FALSE)))))</f>
        <v>50以上3000m</v>
      </c>
      <c r="Z27" s="114" t="str">
        <f>IF($D$2=$W$28,VLOOKUP($D$2,$W$28:$BK$40,4,FALSE),IF($D$2=$W$29,VLOOKUP($D$2,$W$28:$BK$40,4,FALSE),IF($D$2=$W$30,VLOOKUP($D$2,$W$28:$BK$40,4,FALSE),IF($D$2=$W$31,VLOOKUP($D$2,$W$28:$BK$40,4,FALSE)))))</f>
        <v>40代100m</v>
      </c>
      <c r="AA27" s="114" t="str">
        <f>IF($D$2=$W$28,VLOOKUP($D$2,$W$28:$BK$40,5,FALSE),IF($D$2=$W$29,VLOOKUP($D$2,$W$28:$BK$40,5,FALSE),IF($D$2=$W$30,VLOOKUP($D$2,$W$28:$BK$40,5,FALSE),IF($D$2=$W$31,VLOOKUP($D$2,$W$28:$BK$40,5,FALSE)))))</f>
        <v>40代3000m</v>
      </c>
      <c r="AB27" s="114" t="str">
        <f>IF($D$2=$W$28,VLOOKUP($D$2,$W$28:$BK$40,6,FALSE),IF($D$2=$W$29,VLOOKUP($D$2,$W$28:$BK$40,6,FALSE),IF($D$2=$W$30,VLOOKUP($D$2,$W$28:$BK$40,6,FALSE),IF($D$2=$W$31,VLOOKUP($D$2,$W$28:$BK$40,6,FALSE)))))</f>
        <v>30代100m</v>
      </c>
      <c r="AC27" s="114" t="str">
        <f>IF($D$2=$W$28,VLOOKUP($D$2,$W$28:$BK$40,7,FALSE),IF($D$2=$W$29,VLOOKUP($D$2,$W$28:$BK$40,7,FALSE),IF($D$2=$W$30,VLOOKUP($D$2,$W$28:$BK$40,7,FALSE),IF($D$2=$W$31,VLOOKUP($D$2,$W$28:$BK$40,7,FALSE)))))</f>
        <v>30代3000m</v>
      </c>
      <c r="AD27" s="114" t="str">
        <f>IF($D$2=$W$28,VLOOKUP($D$2,$W$28:$BK$40,8,FALSE),IF($D$2=$W$29,VLOOKUP($D$2,$W$28:$BK$40,8,FALSE),IF($D$2=$W$30,VLOOKUP($D$2,$W$28:$BK$40,8,FALSE),IF($D$2=$W$31,VLOOKUP($D$2,$W$28:$BK$40,8,FALSE)))))</f>
        <v>一般100m</v>
      </c>
      <c r="AE27" s="114" t="str">
        <f>IF($D$2=$W$28,VLOOKUP($D$2,$W$28:$BK$40,9,FALSE),IF($D$2=$W$29,VLOOKUP($D$2,$W$28:$BK$40,9,FALSE),IF($D$2=$W$30,VLOOKUP($D$2,$W$28:$BK$40,9,FALSE),IF($D$2=$W$31,VLOOKUP($D$2,$W$28:$BK$40,9,FALSE)))))</f>
        <v>一般200m</v>
      </c>
      <c r="AF27" s="114" t="str">
        <f>IF($D$2=$W$28,VLOOKUP($D$2,$W$28:$BK$40,10,FALSE),IF($D$2=$W$29,VLOOKUP($D$2,$W$28:$BK$40,10,FALSE),IF($D$2=$W$30,VLOOKUP($D$2,$W$28:$BK$40,10,FALSE),IF($D$2=$W$31,VLOOKUP($D$2,$W$28:$BK$40,10,FALSE)))))</f>
        <v>一般400m</v>
      </c>
      <c r="AG27" s="114" t="str">
        <f>IF($D$2=$W$28,VLOOKUP($D$2,$W$28:$BK$40,11,FALSE),IF($D$2=$W$29,VLOOKUP($D$2,$W$28:$BK$40,11,FALSE),IF($D$2=$W$30,VLOOKUP($D$2,$W$28:$BK$40,11,FALSE),IF($D$2=$W$31,VLOOKUP($D$2,$W$28:$BK$40,11,FALSE)))))</f>
        <v>一般800m</v>
      </c>
      <c r="AH27" s="114" t="str">
        <f>IF($D$2=$W$28,VLOOKUP($D$2,$W$28:$BK$40,12,FALSE),IF($D$2=$W$29,VLOOKUP($D$2,$W$28:$BK$40,12,FALSE),IF($D$2=$W$30,VLOOKUP($D$2,$W$28:$BK$40,12,FALSE),IF($D$2=$W$31,VLOOKUP($D$2,$W$28:$BK$40,12,FALSE)))))</f>
        <v>一般1500m</v>
      </c>
      <c r="AI27" s="114" t="str">
        <f>IF($D$2=$W$28,VLOOKUP($D$2,$W$28:$BK$40,13,FALSE),IF($D$2=$W$29,VLOOKUP($D$2,$W$28:$BK$40,13,FALSE),IF($D$2=$W$30,VLOOKUP($D$2,$W$28:$BK$40,13,FALSE),IF($D$2=$W$31,VLOOKUP($D$2,$W$28:$BK$40,13,FALSE)))))</f>
        <v>一般5000m</v>
      </c>
      <c r="AJ27" s="114" t="str">
        <f>IF($D$2=$W$28,VLOOKUP($D$2,$W$28:$BK$40,14,FALSE),IF($D$2=$W$29,VLOOKUP($D$2,$W$28:$BK$40,14,FALSE),IF($D$2=$W$30,VLOOKUP($D$2,$W$28:$BK$40,14,FALSE),IF($D$2=$W$31,VLOOKUP($D$2,$W$28:$BK$40,14,FALSE)))))</f>
        <v>一般走高跳</v>
      </c>
      <c r="AK27" s="114" t="str">
        <f>IF($D$2=$W$28,VLOOKUP($D$2,$W$28:$BK$40,15,FALSE),IF($D$2=$W$29,VLOOKUP($D$2,$W$28:$BK$40,15,FALSE),IF($D$2=$W$30,VLOOKUP($D$2,$W$28:$BK$40,15,FALSE),IF($D$2=$W$31,VLOOKUP($D$2,$W$28:$BK$40,15,FALSE)))))</f>
        <v>一般走幅跳</v>
      </c>
      <c r="AL27" s="114" t="str">
        <f>IF($D$2=$W$28,VLOOKUP($D$2,$W$28:$BK$40,16,FALSE),IF($D$2=$W$29,VLOOKUP($D$2,$W$28:$BK$40,16,FALSE),IF($D$2=$W$30,VLOOKUP($D$2,$W$28:$BK$40,16,FALSE),IF($D$2=$W$31,VLOOKUP($D$2,$W$28:$BK$40,16,FALSE)))))</f>
        <v>一般砲丸投</v>
      </c>
      <c r="AM27" s="114" t="str">
        <f>IF($D$2=$W$28,VLOOKUP($D$2,$W$28:$BK$40,17,FALSE),IF($D$2=$W$29,VLOOKUP($D$2,$W$28:$BK$40,17,FALSE),IF($D$2=$W$30,VLOOKUP($D$2,$W$28:$BK$40,17,FALSE),IF($D$2=$W$31,VLOOKUP($D$2,$W$28:$BK$40,17,FALSE)))))</f>
        <v>中学2年100m</v>
      </c>
      <c r="AN27" s="114" t="str">
        <f>IF($D$2=$W$28,VLOOKUP($D$2,$W$28:$BK$40,18,FALSE),IF($D$2=$W$29,VLOOKUP($D$2,$W$28:$BK$40,18,FALSE),IF($D$2=$W$30,VLOOKUP($D$2,$W$28:$BK$40,18,FALSE),IF($D$2=$W$31,VLOOKUP($D$2,$W$28:$BK$40,18,FALSE)))))</f>
        <v>中学3年100m</v>
      </c>
      <c r="AO27" s="114" t="str">
        <f>IF($D$2=$W$28,VLOOKUP($D$2,$W$28:$BK$40,19,FALSE),IF($D$2=$W$29,VLOOKUP($D$2,$W$28:$BK$40,19,FALSE),IF($D$2=$W$30,VLOOKUP($D$2,$W$28:$BK$40,19,FALSE),IF($D$2=$W$31,VLOOKUP($D$2,$W$28:$BK$40,19,FALSE)))))</f>
        <v>中学共通200m</v>
      </c>
      <c r="AP27" s="114" t="str">
        <f>IF($D$2=$W$28,VLOOKUP($D$2,$W$28:$BK$40,20,FALSE),IF($D$2=$W$29,VLOOKUP($D$2,$W$28:$BK$40,20,FALSE),IF($D$2=$W$30,VLOOKUP($D$2,$W$28:$BK$40,20,FALSE),IF($D$2=$W$31,VLOOKUP($D$2,$W$28:$BK$40,20,FALSE)))))</f>
        <v>中学共通400m</v>
      </c>
      <c r="AQ27" s="114" t="str">
        <f>IF($D$2=$W$28,VLOOKUP($D$2,$W$28:$BK$40,21,FALSE),IF($D$2=$W$29,VLOOKUP($D$2,$W$28:$BK$40,21,FALSE),IF($D$2=$W$30,VLOOKUP($D$2,$W$28:$BK$40,21,FALSE),IF($D$2=$W$31,VLOOKUP($D$2,$W$28:$BK$40,21,FALSE)))))</f>
        <v>中学共通800m</v>
      </c>
      <c r="AR27" s="114" t="str">
        <f>IF($D$2=$W$28,VLOOKUP($D$2,$W$28:$BK$40,22,FALSE),IF($D$2=$W$29,VLOOKUP($D$2,$W$28:$BK$40,22,FALSE),IF($D$2=$W$30,VLOOKUP($D$2,$W$28:$BK$40,22,FALSE),IF($D$2=$W$31,VLOOKUP($D$2,$W$28:$BK$40,22,FALSE)))))</f>
        <v>中学共通1500m</v>
      </c>
      <c r="AS27" s="114" t="str">
        <f>IF($D$2=$W$28,VLOOKUP($D$2,$W$28:$BK$40,23,FALSE),IF($D$2=$W$29,VLOOKUP($D$2,$W$28:$BK$40,23,FALSE),IF($D$2=$W$30,VLOOKUP($D$2,$W$28:$BK$40,23,FALSE),IF($D$2=$W$31,VLOOKUP($D$2,$W$28:$BK$40,23,FALSE)))))</f>
        <v>中学共通3000m</v>
      </c>
      <c r="AT27" s="114" t="str">
        <f>IF($D$2=$W$28,VLOOKUP($D$2,$W$28:$BK$40,24,FALSE),IF($D$2=$W$29,VLOOKUP($D$2,$W$28:$BK$40,24,FALSE),IF($D$2=$W$30,VLOOKUP($D$2,$W$28:$BK$40,24,FALSE),IF($D$2=$W$31,VLOOKUP($D$2,$W$28:$BK$40,24,FALSE)))))</f>
        <v>中学共通110mH</v>
      </c>
      <c r="AU27" s="114" t="str">
        <f>IF($D$2=$W$28,VLOOKUP($D$2,$W$28:$BK$40,25,FALSE),IF($D$2=$W$29,VLOOKUP($D$2,$W$28:$BK$40,25,FALSE),IF($D$2=$W$30,VLOOKUP($D$2,$W$28:$BK$40,25,FALSE),IF($D$2=$W$31,VLOOKUP($D$2,$W$28:$BK$40,25,FALSE)))))</f>
        <v>中学共通走幅跳</v>
      </c>
      <c r="AV27" s="114" t="str">
        <f>IF($D$2=$W$28,VLOOKUP($D$2,$W$28:$BK$40,26,FALSE),IF($D$2=$W$29,VLOOKUP($D$2,$W$28:$BK$40,26,FALSE),IF($D$2=$W$30,VLOOKUP($D$2,$W$28:$BK$40,26,FALSE),IF($D$2=$W$31,VLOOKUP($D$2,$W$28:$BK$40,26,FALSE)))))</f>
        <v>中学共通走高跳</v>
      </c>
      <c r="AW27" s="114" t="str">
        <f>IF($D$2=$W$28,VLOOKUP($D$2,$W$28:$BK$40,27,FALSE),IF($D$2=$W$29,VLOOKUP($D$2,$W$28:$BK$40,27,FALSE),IF($D$2=$W$30,VLOOKUP($D$2,$W$28:$BK$40,27,FALSE),IF($D$2=$W$31,VLOOKUP($D$2,$W$28:$BK$40,27,FALSE)))))</f>
        <v>中学共通砲丸投</v>
      </c>
      <c r="AX27" s="114" t="str">
        <f>IF($D$2=$W$28,VLOOKUP($D$2,$W$28:$BK$40,28,FALSE),IF($D$2=$W$29,VLOOKUP($D$2,$W$28:$BK$40,28,FALSE),IF($D$2=$W$30,VLOOKUP($D$2,$W$28:$BK$40,28,FALSE),IF($D$2=$W$31,VLOOKUP($D$2,$W$28:$BK$40,28,FALSE)))))</f>
        <v>小学1～3年100m</v>
      </c>
      <c r="AY27" s="114" t="str">
        <f>IF($D$2=$W$28,VLOOKUP($D$2,$W$28:$BK$40,29,FALSE),IF($D$2=$W$29,VLOOKUP($D$2,$W$28:$BK$40,29,FALSE),IF($D$2=$W$30,VLOOKUP($D$2,$W$28:$BK$40,29,FALSE),IF($D$2=$W$31,VLOOKUP($D$2,$W$28:$BK$40,29,FALSE)))))</f>
        <v>小学1～3 1000m</v>
      </c>
      <c r="AZ27" s="114" t="str">
        <f>IF($D$2=$W$28,VLOOKUP($D$2,$W$28:$BK$40,30,FALSE),IF($D$2=$W$29,VLOOKUP($D$2,$W$28:$BK$40,30,FALSE),IF($D$2=$W$30,VLOOKUP($D$2,$W$28:$BK$40,30,FALSE),IF($D$2=$W$31,VLOOKUP($D$2,$W$28:$BK$40,30,FALSE)))))</f>
        <v>小学1～3走幅跳</v>
      </c>
      <c r="BA27" s="114" t="str">
        <f>IF($D$2=$W$28,VLOOKUP($D$2,$W$28:$BK$40,31,FALSE),IF($D$2=$W$29,VLOOKUP($D$2,$W$28:$BK$40,31,FALSE),IF($D$2=$W$30,VLOOKUP($D$2,$W$28:$BK$40,31,FALSE),IF($D$2=$W$31,VLOOKUP($D$2,$W$28:$BK$40,31,FALSE)))))</f>
        <v>小学4～6年100m</v>
      </c>
      <c r="BB27" s="114" t="str">
        <f>IF($D$2=$W$28,VLOOKUP($D$2,$W$28:$BK$40,32,FALSE),IF($D$2=$W$29,VLOOKUP($D$2,$W$28:$BK$40,32,FALSE),IF($D$2=$W$30,VLOOKUP($D$2,$W$28:$BK$40,32,FALSE),IF($D$2=$W$31,VLOOKUP($D$2,$W$28:$BK$40,32,FALSE)))))</f>
        <v>小学4～6 1000m</v>
      </c>
      <c r="BC27" s="114" t="str">
        <f>IF($D$2=$W$28,VLOOKUP($D$2,$W$28:$BK$40,33,FALSE),IF($D$2=$W$29,VLOOKUP($D$2,$W$28:$BK$40,33,FALSE),IF($D$2=$W$30,VLOOKUP($D$2,$W$28:$BK$40,33,FALSE),IF($D$2=$W$31,VLOOKUP($D$2,$W$28:$BK$40,33,FALSE)))))</f>
        <v>小学4～6走幅跳</v>
      </c>
      <c r="BD27" s="114">
        <f>IF($D$2=$W$28,VLOOKUP($D$2,$W$28:$BK$40,34,FALSE),IF($D$2=$W$29,VLOOKUP($D$2,$W$28:$BK$40,34,FALSE),IF($D$2=$W$30,VLOOKUP($D$2,$W$28:$BK$40,34,FALSE),IF($D$2=$W$31,VLOOKUP($D$2,$W$28:$BK$40,34,FALSE)))))</f>
        <v>0</v>
      </c>
      <c r="BE27" s="114"/>
      <c r="BF27" s="114"/>
      <c r="BG27" s="114"/>
      <c r="BH27" s="114"/>
      <c r="BI27" s="114"/>
      <c r="BJ27" s="114"/>
    </row>
    <row r="28" spans="1:62" ht="18" customHeight="1">
      <c r="A28" s="25">
        <v>22</v>
      </c>
      <c r="B28" s="46"/>
      <c r="C28" s="46"/>
      <c r="D28" s="46"/>
      <c r="E28" s="101"/>
      <c r="F28" s="102">
        <f t="shared" si="0"/>
        <v>0</v>
      </c>
      <c r="G28" s="102"/>
      <c r="H28" s="103" t="s">
        <v>22</v>
      </c>
      <c r="I28" s="53"/>
      <c r="J28" s="54"/>
      <c r="K28" s="61"/>
      <c r="L28" s="62"/>
      <c r="M28" s="55"/>
      <c r="N28" s="111">
        <f t="shared" si="1"/>
      </c>
      <c r="O28" s="71"/>
      <c r="P28" s="79"/>
      <c r="Q28" s="79"/>
      <c r="R28" s="79"/>
      <c r="V28" s="2" t="s">
        <v>122</v>
      </c>
      <c r="W28" s="114" t="s">
        <v>81</v>
      </c>
      <c r="X28" s="114" t="s">
        <v>57</v>
      </c>
      <c r="Y28" s="114" t="s">
        <v>71</v>
      </c>
      <c r="Z28" s="114" t="s">
        <v>56</v>
      </c>
      <c r="AA28" s="114" t="s">
        <v>70</v>
      </c>
      <c r="AB28" s="114" t="s">
        <v>55</v>
      </c>
      <c r="AC28" s="114" t="s">
        <v>69</v>
      </c>
      <c r="AD28" s="114" t="s">
        <v>58</v>
      </c>
      <c r="AE28" s="114" t="s">
        <v>59</v>
      </c>
      <c r="AF28" s="114" t="s">
        <v>60</v>
      </c>
      <c r="AG28" s="114" t="s">
        <v>63</v>
      </c>
      <c r="AH28" s="114" t="s">
        <v>64</v>
      </c>
      <c r="AI28" s="114" t="s">
        <v>65</v>
      </c>
      <c r="AJ28" s="114" t="s">
        <v>67</v>
      </c>
      <c r="AK28" s="114" t="s">
        <v>66</v>
      </c>
      <c r="AL28" s="114" t="s">
        <v>68</v>
      </c>
      <c r="AM28" s="114" t="s">
        <v>82</v>
      </c>
      <c r="AN28" s="114" t="s">
        <v>83</v>
      </c>
      <c r="AO28" s="114" t="s">
        <v>79</v>
      </c>
      <c r="AP28" s="114" t="s">
        <v>96</v>
      </c>
      <c r="AQ28" s="114" t="s">
        <v>84</v>
      </c>
      <c r="AR28" s="114" t="s">
        <v>110</v>
      </c>
      <c r="AS28" s="114" t="s">
        <v>62</v>
      </c>
      <c r="AT28" s="114" t="s">
        <v>97</v>
      </c>
      <c r="AU28" s="114" t="s">
        <v>85</v>
      </c>
      <c r="AV28" s="114" t="s">
        <v>86</v>
      </c>
      <c r="AW28" s="114" t="s">
        <v>87</v>
      </c>
      <c r="AX28" s="114" t="s">
        <v>132</v>
      </c>
      <c r="AY28" s="114" t="s">
        <v>136</v>
      </c>
      <c r="AZ28" s="114" t="s">
        <v>135</v>
      </c>
      <c r="BA28" s="114" t="s">
        <v>133</v>
      </c>
      <c r="BB28" s="114" t="s">
        <v>137</v>
      </c>
      <c r="BC28" s="114" t="s">
        <v>138</v>
      </c>
      <c r="BD28" s="114"/>
      <c r="BE28" s="114"/>
      <c r="BF28" s="114"/>
      <c r="BG28" s="114"/>
      <c r="BH28" s="114"/>
      <c r="BI28" s="114"/>
      <c r="BJ28" s="114"/>
    </row>
    <row r="29" spans="1:62" ht="18" customHeight="1">
      <c r="A29" s="25">
        <v>23</v>
      </c>
      <c r="B29" s="46"/>
      <c r="C29" s="46"/>
      <c r="D29" s="46"/>
      <c r="E29" s="101"/>
      <c r="F29" s="102">
        <f t="shared" si="0"/>
        <v>0</v>
      </c>
      <c r="G29" s="102"/>
      <c r="H29" s="103" t="s">
        <v>22</v>
      </c>
      <c r="I29" s="53"/>
      <c r="J29" s="54"/>
      <c r="K29" s="61"/>
      <c r="L29" s="62"/>
      <c r="M29" s="55"/>
      <c r="N29" s="111">
        <f t="shared" si="1"/>
      </c>
      <c r="O29" s="71"/>
      <c r="P29" s="79"/>
      <c r="Q29" s="79"/>
      <c r="R29" s="79"/>
      <c r="V29" s="2" t="s">
        <v>123</v>
      </c>
      <c r="W29" s="114"/>
      <c r="X29" s="114" t="s">
        <v>57</v>
      </c>
      <c r="Y29" s="114" t="s">
        <v>71</v>
      </c>
      <c r="Z29" s="114" t="s">
        <v>91</v>
      </c>
      <c r="AA29" s="114" t="s">
        <v>56</v>
      </c>
      <c r="AB29" s="114" t="s">
        <v>70</v>
      </c>
      <c r="AC29" s="114" t="s">
        <v>92</v>
      </c>
      <c r="AD29" s="114" t="s">
        <v>55</v>
      </c>
      <c r="AE29" s="114" t="s">
        <v>69</v>
      </c>
      <c r="AF29" s="114" t="s">
        <v>93</v>
      </c>
      <c r="AG29" s="114" t="s">
        <v>58</v>
      </c>
      <c r="AH29" s="114" t="s">
        <v>59</v>
      </c>
      <c r="AI29" s="114" t="s">
        <v>60</v>
      </c>
      <c r="AJ29" s="114" t="s">
        <v>63</v>
      </c>
      <c r="AK29" s="114" t="s">
        <v>64</v>
      </c>
      <c r="AL29" s="114" t="s">
        <v>65</v>
      </c>
      <c r="AM29" s="114" t="s">
        <v>67</v>
      </c>
      <c r="AN29" s="114" t="s">
        <v>66</v>
      </c>
      <c r="AO29" s="114" t="s">
        <v>68</v>
      </c>
      <c r="AP29" s="114" t="s">
        <v>94</v>
      </c>
      <c r="AQ29" s="114" t="s">
        <v>61</v>
      </c>
      <c r="AR29" s="114" t="s">
        <v>95</v>
      </c>
      <c r="AS29" s="114" t="s">
        <v>82</v>
      </c>
      <c r="AT29" s="114" t="s">
        <v>83</v>
      </c>
      <c r="AU29" s="114" t="s">
        <v>79</v>
      </c>
      <c r="AV29" s="114" t="s">
        <v>96</v>
      </c>
      <c r="AW29" s="114" t="s">
        <v>84</v>
      </c>
      <c r="AX29" s="114" t="s">
        <v>110</v>
      </c>
      <c r="AY29" s="114" t="s">
        <v>62</v>
      </c>
      <c r="AZ29" s="114" t="s">
        <v>97</v>
      </c>
      <c r="BA29" s="114" t="s">
        <v>86</v>
      </c>
      <c r="BB29" s="114" t="s">
        <v>85</v>
      </c>
      <c r="BC29" s="114" t="s">
        <v>87</v>
      </c>
      <c r="BD29" s="114" t="s">
        <v>116</v>
      </c>
      <c r="BE29" s="114" t="s">
        <v>117</v>
      </c>
      <c r="BF29" s="114" t="s">
        <v>118</v>
      </c>
      <c r="BG29" s="114" t="s">
        <v>119</v>
      </c>
      <c r="BH29" s="2" t="s">
        <v>120</v>
      </c>
      <c r="BI29" s="2" t="s">
        <v>121</v>
      </c>
      <c r="BJ29" s="2" t="s">
        <v>90</v>
      </c>
    </row>
    <row r="30" spans="1:62" ht="18" customHeight="1">
      <c r="A30" s="25">
        <v>24</v>
      </c>
      <c r="B30" s="46"/>
      <c r="C30" s="46"/>
      <c r="D30" s="46"/>
      <c r="E30" s="101"/>
      <c r="F30" s="102">
        <f t="shared" si="0"/>
        <v>0</v>
      </c>
      <c r="G30" s="102"/>
      <c r="H30" s="103" t="s">
        <v>22</v>
      </c>
      <c r="I30" s="53"/>
      <c r="J30" s="54"/>
      <c r="K30" s="61"/>
      <c r="L30" s="62"/>
      <c r="M30" s="55"/>
      <c r="N30" s="111">
        <f t="shared" si="1"/>
      </c>
      <c r="O30" s="71"/>
      <c r="P30" s="79"/>
      <c r="Q30" s="79"/>
      <c r="R30" s="79"/>
      <c r="W30" s="114"/>
      <c r="X30" s="114" t="s">
        <v>101</v>
      </c>
      <c r="Y30" s="114" t="s">
        <v>102</v>
      </c>
      <c r="Z30" s="114" t="s">
        <v>94</v>
      </c>
      <c r="AA30" s="114" t="s">
        <v>61</v>
      </c>
      <c r="AB30" s="114" t="s">
        <v>103</v>
      </c>
      <c r="AC30" s="114" t="s">
        <v>82</v>
      </c>
      <c r="AD30" s="114" t="s">
        <v>104</v>
      </c>
      <c r="AE30" s="114" t="s">
        <v>83</v>
      </c>
      <c r="AF30" s="114" t="s">
        <v>79</v>
      </c>
      <c r="AG30" s="114" t="s">
        <v>96</v>
      </c>
      <c r="AH30" s="114" t="s">
        <v>84</v>
      </c>
      <c r="AI30" s="114" t="s">
        <v>110</v>
      </c>
      <c r="AJ30" s="114" t="s">
        <v>62</v>
      </c>
      <c r="AK30" s="114" t="s">
        <v>97</v>
      </c>
      <c r="AL30" s="114" t="s">
        <v>105</v>
      </c>
      <c r="AM30" s="114" t="s">
        <v>106</v>
      </c>
      <c r="AN30" s="114" t="s">
        <v>87</v>
      </c>
      <c r="AO30" s="114" t="s">
        <v>88</v>
      </c>
      <c r="AP30" s="114" t="s">
        <v>89</v>
      </c>
      <c r="AQ30" s="114" t="s">
        <v>90</v>
      </c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</row>
    <row r="31" spans="1:62" ht="18" customHeight="1" thickBot="1">
      <c r="A31" s="32">
        <v>25</v>
      </c>
      <c r="B31" s="49"/>
      <c r="C31" s="49"/>
      <c r="D31" s="49"/>
      <c r="E31" s="107"/>
      <c r="F31" s="108">
        <f t="shared" si="0"/>
        <v>0</v>
      </c>
      <c r="G31" s="108"/>
      <c r="H31" s="109" t="s">
        <v>22</v>
      </c>
      <c r="I31" s="53"/>
      <c r="J31" s="54"/>
      <c r="K31" s="61"/>
      <c r="L31" s="67"/>
      <c r="M31" s="68"/>
      <c r="N31" s="113">
        <f t="shared" si="1"/>
      </c>
      <c r="O31" s="73"/>
      <c r="P31" s="79"/>
      <c r="Q31" s="79"/>
      <c r="R31" s="79"/>
      <c r="W31" s="114" t="s">
        <v>98</v>
      </c>
      <c r="X31" s="114" t="s">
        <v>57</v>
      </c>
      <c r="Y31" s="114" t="s">
        <v>71</v>
      </c>
      <c r="Z31" s="114" t="s">
        <v>56</v>
      </c>
      <c r="AA31" s="114" t="s">
        <v>70</v>
      </c>
      <c r="AB31" s="114" t="s">
        <v>55</v>
      </c>
      <c r="AC31" s="114" t="s">
        <v>69</v>
      </c>
      <c r="AD31" s="114" t="s">
        <v>58</v>
      </c>
      <c r="AE31" s="114" t="s">
        <v>59</v>
      </c>
      <c r="AF31" s="114" t="s">
        <v>60</v>
      </c>
      <c r="AG31" s="114" t="s">
        <v>63</v>
      </c>
      <c r="AH31" s="114" t="s">
        <v>64</v>
      </c>
      <c r="AI31" s="114" t="s">
        <v>65</v>
      </c>
      <c r="AJ31" s="114" t="s">
        <v>67</v>
      </c>
      <c r="AK31" s="114" t="s">
        <v>66</v>
      </c>
      <c r="AL31" s="114" t="s">
        <v>68</v>
      </c>
      <c r="AM31" s="114" t="s">
        <v>94</v>
      </c>
      <c r="AN31" s="114" t="s">
        <v>82</v>
      </c>
      <c r="AO31" s="114" t="s">
        <v>83</v>
      </c>
      <c r="AP31" s="114" t="s">
        <v>79</v>
      </c>
      <c r="AQ31" s="114" t="s">
        <v>96</v>
      </c>
      <c r="AR31" s="114" t="s">
        <v>84</v>
      </c>
      <c r="AS31" s="114" t="s">
        <v>110</v>
      </c>
      <c r="AT31" s="114" t="s">
        <v>62</v>
      </c>
      <c r="AU31" s="114" t="s">
        <v>97</v>
      </c>
      <c r="AV31" s="114" t="s">
        <v>86</v>
      </c>
      <c r="AW31" s="114" t="s">
        <v>85</v>
      </c>
      <c r="AX31" s="114" t="s">
        <v>87</v>
      </c>
      <c r="AY31" s="114" t="s">
        <v>132</v>
      </c>
      <c r="AZ31" s="114" t="s">
        <v>136</v>
      </c>
      <c r="BA31" s="114" t="s">
        <v>135</v>
      </c>
      <c r="BB31" s="114" t="s">
        <v>133</v>
      </c>
      <c r="BC31" s="114" t="s">
        <v>137</v>
      </c>
      <c r="BD31" s="114" t="s">
        <v>138</v>
      </c>
      <c r="BE31" s="114"/>
      <c r="BF31" s="114"/>
      <c r="BG31" s="114"/>
      <c r="BH31" s="114"/>
      <c r="BI31" s="114"/>
      <c r="BJ31" s="114"/>
    </row>
    <row r="32" spans="1:59" ht="18" customHeight="1">
      <c r="A32" s="24">
        <v>26</v>
      </c>
      <c r="B32" s="45"/>
      <c r="C32" s="45"/>
      <c r="D32" s="45"/>
      <c r="E32" s="99"/>
      <c r="F32" s="93">
        <f t="shared" si="0"/>
        <v>0</v>
      </c>
      <c r="G32" s="93"/>
      <c r="H32" s="100" t="s">
        <v>22</v>
      </c>
      <c r="I32" s="56"/>
      <c r="J32" s="57"/>
      <c r="K32" s="58"/>
      <c r="L32" s="69"/>
      <c r="M32" s="52"/>
      <c r="N32" s="110">
        <f t="shared" si="1"/>
      </c>
      <c r="O32" s="70"/>
      <c r="P32" s="79"/>
      <c r="Q32" s="79"/>
      <c r="R32" s="79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</row>
    <row r="33" spans="1:59" ht="18" customHeight="1">
      <c r="A33" s="25">
        <v>27</v>
      </c>
      <c r="B33" s="46"/>
      <c r="C33" s="46"/>
      <c r="D33" s="46"/>
      <c r="E33" s="101"/>
      <c r="F33" s="102">
        <f t="shared" si="0"/>
        <v>0</v>
      </c>
      <c r="G33" s="102"/>
      <c r="H33" s="103" t="s">
        <v>22</v>
      </c>
      <c r="I33" s="53"/>
      <c r="J33" s="54"/>
      <c r="K33" s="61"/>
      <c r="L33" s="62"/>
      <c r="M33" s="55"/>
      <c r="N33" s="111">
        <f t="shared" si="1"/>
      </c>
      <c r="O33" s="71"/>
      <c r="P33" s="79"/>
      <c r="Q33" s="79"/>
      <c r="R33" s="79"/>
      <c r="W33" s="114"/>
      <c r="X33" s="114" t="s">
        <v>72</v>
      </c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</row>
    <row r="34" spans="1:59" ht="18" customHeight="1">
      <c r="A34" s="25">
        <v>28</v>
      </c>
      <c r="B34" s="46"/>
      <c r="C34" s="46"/>
      <c r="D34" s="46"/>
      <c r="E34" s="101"/>
      <c r="F34" s="102">
        <f t="shared" si="0"/>
        <v>0</v>
      </c>
      <c r="G34" s="102"/>
      <c r="H34" s="103" t="s">
        <v>22</v>
      </c>
      <c r="I34" s="53"/>
      <c r="J34" s="54"/>
      <c r="K34" s="61"/>
      <c r="L34" s="62"/>
      <c r="M34" s="55"/>
      <c r="N34" s="111">
        <f t="shared" si="1"/>
      </c>
      <c r="O34" s="71"/>
      <c r="P34" s="79"/>
      <c r="Q34" s="79"/>
      <c r="R34" s="79"/>
      <c r="W34" s="114"/>
      <c r="X34" s="114" t="s">
        <v>73</v>
      </c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</row>
    <row r="35" spans="1:59" ht="18" customHeight="1">
      <c r="A35" s="25">
        <v>29</v>
      </c>
      <c r="B35" s="46"/>
      <c r="C35" s="46"/>
      <c r="D35" s="46"/>
      <c r="E35" s="101"/>
      <c r="F35" s="102">
        <f t="shared" si="0"/>
        <v>0</v>
      </c>
      <c r="G35" s="102"/>
      <c r="H35" s="103" t="s">
        <v>22</v>
      </c>
      <c r="I35" s="53"/>
      <c r="J35" s="54"/>
      <c r="K35" s="61"/>
      <c r="L35" s="62"/>
      <c r="M35" s="55"/>
      <c r="N35" s="111">
        <f t="shared" si="1"/>
      </c>
      <c r="O35" s="71"/>
      <c r="P35" s="79"/>
      <c r="Q35" s="79"/>
      <c r="R35" s="79"/>
      <c r="W35" s="114"/>
      <c r="X35" s="114" t="s">
        <v>74</v>
      </c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</row>
    <row r="36" spans="1:59" ht="18" customHeight="1" thickBot="1">
      <c r="A36" s="32">
        <v>30</v>
      </c>
      <c r="B36" s="49"/>
      <c r="C36" s="49"/>
      <c r="D36" s="49"/>
      <c r="E36" s="107"/>
      <c r="F36" s="108">
        <f t="shared" si="0"/>
        <v>0</v>
      </c>
      <c r="G36" s="108"/>
      <c r="H36" s="109" t="s">
        <v>22</v>
      </c>
      <c r="I36" s="63"/>
      <c r="J36" s="64"/>
      <c r="K36" s="65"/>
      <c r="L36" s="67"/>
      <c r="M36" s="68"/>
      <c r="N36" s="113">
        <f>IF(M36="","",VLOOKUP(M36,$Q$10:$R$20,2,FALSE))</f>
      </c>
      <c r="O36" s="73"/>
      <c r="P36" s="79"/>
      <c r="Q36" s="79"/>
      <c r="R36" s="79"/>
      <c r="W36" s="114"/>
      <c r="X36" s="114" t="s">
        <v>75</v>
      </c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</row>
    <row r="37" spans="1:59" ht="22.5" customHeight="1">
      <c r="A37" s="131">
        <f ca="1">TODAY()</f>
        <v>45302</v>
      </c>
      <c r="B37" s="131"/>
      <c r="C37" s="131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"/>
      <c r="P37" s="3"/>
      <c r="Q37" s="3"/>
      <c r="R37" s="3"/>
      <c r="W37" s="114"/>
      <c r="X37" s="114" t="s">
        <v>76</v>
      </c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</row>
    <row r="38" spans="1:59" ht="22.5" customHeight="1">
      <c r="A38" s="35"/>
      <c r="B38" s="36" t="s">
        <v>14</v>
      </c>
      <c r="C38" s="36" t="s">
        <v>15</v>
      </c>
      <c r="D38" s="3"/>
      <c r="E38" s="3"/>
      <c r="F38" s="3"/>
      <c r="G38" s="3"/>
      <c r="H38" s="3"/>
      <c r="I38" s="124" t="s">
        <v>41</v>
      </c>
      <c r="J38" s="124"/>
      <c r="K38" s="132" t="s">
        <v>151</v>
      </c>
      <c r="L38" s="133"/>
      <c r="M38" s="133"/>
      <c r="N38" s="133"/>
      <c r="O38" s="133"/>
      <c r="P38" s="95"/>
      <c r="Q38" s="86"/>
      <c r="R38" s="86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</row>
    <row r="39" spans="1:59" ht="22.5" customHeight="1">
      <c r="A39" s="37" t="s">
        <v>8</v>
      </c>
      <c r="B39" s="74"/>
      <c r="C39" s="38">
        <f>IF(D2="春季",AB$7*B39,IF(D2="秋季",AB$7*B39,IF(D2="選手権",AD$7*B39,IF(D2="ナイター",AD$7*B39,""))))</f>
        <v>0</v>
      </c>
      <c r="D39" s="3"/>
      <c r="E39" s="3"/>
      <c r="F39" s="3"/>
      <c r="G39" s="3"/>
      <c r="H39" s="3"/>
      <c r="I39" s="124" t="s">
        <v>47</v>
      </c>
      <c r="J39" s="124"/>
      <c r="K39" s="125"/>
      <c r="L39" s="125"/>
      <c r="M39" s="125"/>
      <c r="N39" s="85"/>
      <c r="O39" s="39"/>
      <c r="P39" s="96"/>
      <c r="Q39" s="86"/>
      <c r="R39" s="86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</row>
    <row r="40" spans="1:59" ht="22.5" customHeight="1">
      <c r="A40" s="37" t="s">
        <v>17</v>
      </c>
      <c r="B40" s="75">
        <v>1</v>
      </c>
      <c r="C40" s="38">
        <f>IF(D2="春季",AC$7*B40,IF(D2="秋季",AC$7*B40,IF(D2="選手権",AE$7*B40,IF(D2="ナイター",AE$7*B40,""))))</f>
        <v>1100</v>
      </c>
      <c r="D40" s="40"/>
      <c r="E40" s="3"/>
      <c r="F40" s="3"/>
      <c r="G40" s="3"/>
      <c r="H40" s="3"/>
      <c r="I40" s="124" t="s">
        <v>42</v>
      </c>
      <c r="J40" s="124"/>
      <c r="K40" s="125"/>
      <c r="L40" s="125"/>
      <c r="M40" s="125"/>
      <c r="N40" s="85"/>
      <c r="O40" s="41"/>
      <c r="P40" s="93"/>
      <c r="Q40" s="86"/>
      <c r="R40" s="86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</row>
    <row r="41" spans="1:59" ht="22.5" customHeight="1">
      <c r="A41" s="37"/>
      <c r="B41" s="38"/>
      <c r="C41" s="38"/>
      <c r="D41" s="40"/>
      <c r="E41" s="3"/>
      <c r="F41" s="3"/>
      <c r="G41" s="3"/>
      <c r="H41" s="3"/>
      <c r="I41" s="76" t="s">
        <v>11</v>
      </c>
      <c r="J41" s="76"/>
      <c r="K41" s="125"/>
      <c r="L41" s="125"/>
      <c r="M41" s="125"/>
      <c r="N41" s="85"/>
      <c r="O41" s="39"/>
      <c r="P41" s="96"/>
      <c r="Q41" s="86"/>
      <c r="R41" s="86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</row>
    <row r="42" spans="1:59" ht="22.5" customHeight="1">
      <c r="A42" s="126" t="s">
        <v>16</v>
      </c>
      <c r="B42" s="127"/>
      <c r="C42" s="38">
        <f>SUM(C39:C41)</f>
        <v>1100</v>
      </c>
      <c r="D42" s="40"/>
      <c r="E42" s="3"/>
      <c r="F42" s="3"/>
      <c r="G42" s="3"/>
      <c r="H42" s="3"/>
      <c r="I42" s="76" t="s">
        <v>12</v>
      </c>
      <c r="J42" s="76"/>
      <c r="K42" s="128"/>
      <c r="L42" s="129"/>
      <c r="M42" s="129"/>
      <c r="N42" s="129"/>
      <c r="O42" s="129"/>
      <c r="P42" s="95"/>
      <c r="Q42" s="86"/>
      <c r="R42" s="86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</row>
    <row r="43" spans="1:59" ht="22.5" customHeight="1">
      <c r="A43" s="42"/>
      <c r="B43" s="40"/>
      <c r="C43" s="40"/>
      <c r="D43" s="40"/>
      <c r="E43" s="3"/>
      <c r="F43" s="3"/>
      <c r="G43" s="3"/>
      <c r="H43" s="3"/>
      <c r="I43" s="76" t="s">
        <v>13</v>
      </c>
      <c r="J43" s="76"/>
      <c r="K43" s="125"/>
      <c r="L43" s="125"/>
      <c r="M43" s="125"/>
      <c r="N43" s="85"/>
      <c r="O43" s="43"/>
      <c r="P43" s="80"/>
      <c r="Q43" s="80"/>
      <c r="R43" s="80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</row>
    <row r="44" spans="1:59" ht="15" customHeight="1">
      <c r="A44" s="33"/>
      <c r="B44" s="40"/>
      <c r="C44" s="40"/>
      <c r="D44" s="40"/>
      <c r="E44" s="3"/>
      <c r="F44" s="3"/>
      <c r="G44" s="3"/>
      <c r="H44" s="3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</row>
    <row r="45" spans="1:59" ht="7.5" customHeight="1">
      <c r="A45" s="33"/>
      <c r="B45" s="44"/>
      <c r="C45" s="44"/>
      <c r="D45" s="44"/>
      <c r="E45" s="3"/>
      <c r="F45" s="3"/>
      <c r="G45" s="3"/>
      <c r="H45" s="3"/>
      <c r="I45" s="5"/>
      <c r="J45" s="5"/>
      <c r="K45" s="5"/>
      <c r="L45" s="5"/>
      <c r="M45" s="123"/>
      <c r="N45" s="123"/>
      <c r="O45" s="123"/>
      <c r="P45" s="34"/>
      <c r="Q45" s="34"/>
      <c r="R45" s="3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</row>
    <row r="46" spans="1:59" ht="13.5">
      <c r="A46" s="3"/>
      <c r="B46" s="33"/>
      <c r="C46" s="33"/>
      <c r="D46" s="3"/>
      <c r="E46" s="3"/>
      <c r="F46" s="3"/>
      <c r="G46" s="3"/>
      <c r="H46" s="3"/>
      <c r="I46" s="5"/>
      <c r="J46" s="5"/>
      <c r="K46" s="5"/>
      <c r="L46" s="5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</row>
    <row r="47" spans="23:58" ht="13.5"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</row>
  </sheetData>
  <sheetProtection sheet="1"/>
  <mergeCells count="19">
    <mergeCell ref="D2:I2"/>
    <mergeCell ref="A5:A6"/>
    <mergeCell ref="C5:C6"/>
    <mergeCell ref="D5:D6"/>
    <mergeCell ref="I5:M5"/>
    <mergeCell ref="O5:O6"/>
    <mergeCell ref="Q6:R6"/>
    <mergeCell ref="A37:C37"/>
    <mergeCell ref="I38:J38"/>
    <mergeCell ref="K38:O38"/>
    <mergeCell ref="I39:J39"/>
    <mergeCell ref="K39:M39"/>
    <mergeCell ref="M45:O45"/>
    <mergeCell ref="I40:J40"/>
    <mergeCell ref="K40:M40"/>
    <mergeCell ref="K41:M41"/>
    <mergeCell ref="A42:B42"/>
    <mergeCell ref="K42:O42"/>
    <mergeCell ref="K43:M43"/>
  </mergeCells>
  <dataValidations count="15">
    <dataValidation type="list" allowBlank="1" showInputMessage="1" showErrorMessage="1" sqref="O2">
      <formula1>$AA$9:$AA$12</formula1>
    </dataValidation>
    <dataValidation type="whole" allowBlank="1" showInputMessage="1" showErrorMessage="1" error="１～３の数字を入力してください" imeMode="halfAlpha" sqref="D7:D36">
      <formula1>1</formula1>
      <formula2>6</formula2>
    </dataValidation>
    <dataValidation type="whole" allowBlank="1" showInputMessage="1" showErrorMessage="1" imeMode="halfAlpha" sqref="B7:B36">
      <formula1>1</formula1>
      <formula2>3000</formula2>
    </dataValidation>
    <dataValidation allowBlank="1" showInputMessage="1" showErrorMessage="1" imeMode="halfAlpha" sqref="B39:B41"/>
    <dataValidation allowBlank="1" showInputMessage="1" showErrorMessage="1" prompt="半角カタカナで入力｡&#10;姓と名の間に半角スペースを入れる。" imeMode="halfKatakana" sqref="O7:P36 Q24:R36 Q7:R7"/>
    <dataValidation allowBlank="1" showInputMessage="1" showErrorMessage="1" prompt="姓名合わせて４字までの場合は、５字になるように姓と名の間に全角スペースを入れる。&#10;５字以上の場合は、続けて入力。" sqref="C7:C36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L7:L36 J7:J36 R8 R21:R23 R10:R19"/>
    <dataValidation allowBlank="1" showInputMessage="1" showErrorMessage="1" prompt="低学年リレーの最高記録を入力" imeMode="halfAlpha" sqref="K4"/>
    <dataValidation allowBlank="1" showInputMessage="1" showErrorMessage="1" prompt="共通リレーの最高記録を入力" imeMode="halfAlpha" sqref="O4:R4"/>
    <dataValidation allowBlank="1" showErrorMessage="1" sqref="N7:N36"/>
    <dataValidation allowBlank="1" showErrorMessage="1" prompt="半角カタカナで入力｡&#10;姓と名の間に半角スペースを入れる。" imeMode="halfKatakana" sqref="R9 Q8:Q23"/>
    <dataValidation type="list" allowBlank="1" showInputMessage="1" showErrorMessage="1" sqref="M7:M36">
      <formula1>$X$33:$X$37</formula1>
    </dataValidation>
    <dataValidation type="list" allowBlank="1" showInputMessage="1" showErrorMessage="1" sqref="D2">
      <formula1>$W$28:$W$31</formula1>
    </dataValidation>
    <dataValidation type="list" allowBlank="1" showInputMessage="1" showErrorMessage="1" sqref="O1">
      <formula1>$V$28:$V$29</formula1>
    </dataValidation>
    <dataValidation type="list" allowBlank="1" showInputMessage="1" showErrorMessage="1" sqref="I7:I36 K7:K36">
      <formula1>$X$26:$BJ$26</formula1>
    </dataValidation>
  </dataValidations>
  <printOptions/>
  <pageMargins left="0.3937007874015748" right="0.2362204724409449" top="0.5905511811023623" bottom="0.5905511811023623" header="0" footer="0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BJ4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5.625" style="2" customWidth="1"/>
    <col min="3" max="3" width="13.625" style="2" customWidth="1"/>
    <col min="4" max="4" width="4.375" style="2" customWidth="1"/>
    <col min="5" max="8" width="8.125" style="2" hidden="1" customWidth="1"/>
    <col min="9" max="9" width="14.00390625" style="2" customWidth="1"/>
    <col min="10" max="10" width="8.25390625" style="2" customWidth="1"/>
    <col min="11" max="11" width="14.125" style="2" customWidth="1"/>
    <col min="12" max="12" width="8.25390625" style="2" customWidth="1"/>
    <col min="13" max="13" width="4.50390625" style="2" customWidth="1"/>
    <col min="14" max="14" width="5.375" style="2" hidden="1" customWidth="1"/>
    <col min="15" max="15" width="12.50390625" style="2" customWidth="1"/>
    <col min="16" max="16" width="0.6171875" style="2" customWidth="1"/>
    <col min="17" max="17" width="4.125" style="2" customWidth="1"/>
    <col min="18" max="18" width="5.00390625" style="2" customWidth="1"/>
    <col min="19" max="19" width="0.875" style="2" customWidth="1"/>
    <col min="20" max="20" width="5.875" style="2" customWidth="1"/>
    <col min="21" max="21" width="14.75390625" style="2" customWidth="1"/>
    <col min="22" max="27" width="21.875" style="2" customWidth="1"/>
    <col min="28" max="28" width="9.00390625" style="2" customWidth="1"/>
    <col min="29" max="29" width="13.50390625" style="2" customWidth="1"/>
    <col min="30" max="16384" width="9.00390625" style="2" customWidth="1"/>
  </cols>
  <sheetData>
    <row r="1" ht="36" customHeight="1" thickBot="1" thickTop="1">
      <c r="O1" s="119" t="s">
        <v>122</v>
      </c>
    </row>
    <row r="2" spans="1:18" ht="27" thickTop="1">
      <c r="A2" s="77" t="s">
        <v>5</v>
      </c>
      <c r="B2" s="115">
        <v>77</v>
      </c>
      <c r="C2" s="77" t="s">
        <v>80</v>
      </c>
      <c r="D2" s="134" t="s">
        <v>81</v>
      </c>
      <c r="E2" s="134"/>
      <c r="F2" s="134"/>
      <c r="G2" s="134"/>
      <c r="H2" s="134"/>
      <c r="I2" s="134"/>
      <c r="J2" s="78" t="s">
        <v>99</v>
      </c>
      <c r="L2" s="77"/>
      <c r="M2" s="78"/>
      <c r="N2" s="1"/>
      <c r="O2" s="122" t="s">
        <v>77</v>
      </c>
      <c r="Q2" s="116" t="s">
        <v>100</v>
      </c>
      <c r="R2" s="1"/>
    </row>
    <row r="3" spans="1:18" ht="14.25" thickBot="1">
      <c r="A3" s="3" t="s">
        <v>43</v>
      </c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6"/>
      <c r="N3" s="6"/>
      <c r="O3" s="7" t="s">
        <v>40</v>
      </c>
      <c r="P3" s="7"/>
      <c r="Q3" s="7"/>
      <c r="R3" s="7"/>
    </row>
    <row r="4" spans="1:22" ht="14.25" hidden="1" thickBot="1">
      <c r="A4" s="3"/>
      <c r="B4" s="3"/>
      <c r="C4" s="3"/>
      <c r="D4" s="3"/>
      <c r="E4" s="3"/>
      <c r="F4" s="3"/>
      <c r="G4" s="3"/>
      <c r="H4" s="3"/>
      <c r="I4" s="8"/>
      <c r="J4" s="9" t="s">
        <v>27</v>
      </c>
      <c r="K4" s="82"/>
      <c r="L4" s="8"/>
      <c r="M4" s="9" t="s">
        <v>28</v>
      </c>
      <c r="N4" s="10"/>
      <c r="O4" s="83"/>
      <c r="P4" s="84"/>
      <c r="Q4" s="84"/>
      <c r="R4" s="84"/>
      <c r="U4" s="11"/>
      <c r="V4" s="11"/>
    </row>
    <row r="5" spans="1:22" ht="15" customHeight="1" thickBot="1">
      <c r="A5" s="135" t="s">
        <v>0</v>
      </c>
      <c r="B5" s="12" t="s">
        <v>18</v>
      </c>
      <c r="C5" s="137" t="s">
        <v>7</v>
      </c>
      <c r="D5" s="139" t="s">
        <v>1</v>
      </c>
      <c r="E5" s="13"/>
      <c r="F5" s="14"/>
      <c r="G5" s="14"/>
      <c r="H5" s="15"/>
      <c r="I5" s="141" t="s">
        <v>2</v>
      </c>
      <c r="J5" s="142"/>
      <c r="K5" s="142"/>
      <c r="L5" s="142"/>
      <c r="M5" s="143"/>
      <c r="N5" s="16"/>
      <c r="O5" s="144" t="s">
        <v>24</v>
      </c>
      <c r="P5" s="79"/>
      <c r="Q5" s="79"/>
      <c r="R5" s="79"/>
      <c r="V5" s="11"/>
    </row>
    <row r="6" spans="1:31" ht="15" customHeight="1" thickBot="1">
      <c r="A6" s="136"/>
      <c r="B6" s="17" t="s">
        <v>19</v>
      </c>
      <c r="C6" s="138"/>
      <c r="D6" s="140"/>
      <c r="E6" s="18" t="s">
        <v>6</v>
      </c>
      <c r="F6" s="19" t="s">
        <v>9</v>
      </c>
      <c r="G6" s="19" t="s">
        <v>20</v>
      </c>
      <c r="H6" s="20" t="s">
        <v>21</v>
      </c>
      <c r="I6" s="8" t="s">
        <v>3</v>
      </c>
      <c r="J6" s="21" t="s">
        <v>10</v>
      </c>
      <c r="K6" s="8" t="s">
        <v>3</v>
      </c>
      <c r="L6" s="21" t="s">
        <v>10</v>
      </c>
      <c r="M6" s="22" t="s">
        <v>4</v>
      </c>
      <c r="N6" s="23"/>
      <c r="O6" s="145"/>
      <c r="P6" s="33"/>
      <c r="Q6" s="130" t="s">
        <v>44</v>
      </c>
      <c r="R6" s="130"/>
      <c r="AB6" s="2" t="s">
        <v>111</v>
      </c>
      <c r="AC6" s="2" t="s">
        <v>112</v>
      </c>
      <c r="AD6" s="2" t="s">
        <v>114</v>
      </c>
      <c r="AE6" s="2" t="s">
        <v>115</v>
      </c>
    </row>
    <row r="7" spans="1:31" ht="18" customHeight="1" thickBot="1">
      <c r="A7" s="24">
        <v>1</v>
      </c>
      <c r="B7" s="45"/>
      <c r="C7" s="45"/>
      <c r="D7" s="45"/>
      <c r="E7" s="99"/>
      <c r="F7" s="93">
        <f>$K$39</f>
        <v>0</v>
      </c>
      <c r="G7" s="93"/>
      <c r="H7" s="100" t="s">
        <v>52</v>
      </c>
      <c r="I7" s="50"/>
      <c r="J7" s="51"/>
      <c r="K7" s="50"/>
      <c r="L7" s="51"/>
      <c r="M7" s="52"/>
      <c r="N7" s="110">
        <f>IF(M7="","",VLOOKUP(M7,$Q$10:$R$20,2,FALSE))</f>
      </c>
      <c r="O7" s="70"/>
      <c r="P7" s="79"/>
      <c r="Q7" s="87" t="s">
        <v>45</v>
      </c>
      <c r="R7" s="88"/>
      <c r="AB7" s="2">
        <f>VLOOKUP($O$2,$AA$8:$AE$12,2,FALSE)</f>
        <v>600</v>
      </c>
      <c r="AC7" s="2">
        <f>VLOOKUP($O$2,$AA$8:$AE$12,3,FALSE)</f>
        <v>1600</v>
      </c>
      <c r="AD7" s="2">
        <f>VLOOKUP($O$2,$AA$8:$AE$12,4,FALSE)</f>
        <v>800</v>
      </c>
      <c r="AE7" s="2">
        <f>VLOOKUP($O$2,$AA$8:$AE$12,5,FALSE)</f>
        <v>1800</v>
      </c>
    </row>
    <row r="8" spans="1:31" ht="18" customHeight="1" thickBot="1">
      <c r="A8" s="25">
        <v>2</v>
      </c>
      <c r="B8" s="46"/>
      <c r="C8" s="46"/>
      <c r="D8" s="46"/>
      <c r="E8" s="101"/>
      <c r="F8" s="102">
        <f aca="true" t="shared" si="0" ref="F8:F36">$K$39</f>
        <v>0</v>
      </c>
      <c r="G8" s="102"/>
      <c r="H8" s="103" t="s">
        <v>22</v>
      </c>
      <c r="I8" s="53"/>
      <c r="J8" s="54"/>
      <c r="K8" s="53"/>
      <c r="L8" s="54"/>
      <c r="M8" s="55"/>
      <c r="N8" s="111">
        <f>IF(M8="","",VLOOKUP(M8,$Q$10:$R$20,2,FALSE))</f>
      </c>
      <c r="O8" s="71"/>
      <c r="P8" s="79"/>
      <c r="Q8" s="89" t="s">
        <v>72</v>
      </c>
      <c r="R8" s="90">
        <v>45.12</v>
      </c>
      <c r="T8" s="11"/>
      <c r="U8" s="26"/>
      <c r="AA8" s="2" t="s">
        <v>129</v>
      </c>
      <c r="AB8" s="2">
        <v>1100</v>
      </c>
      <c r="AC8" s="2">
        <v>1600</v>
      </c>
      <c r="AD8" s="2">
        <v>1300</v>
      </c>
      <c r="AE8" s="2">
        <v>1800</v>
      </c>
    </row>
    <row r="9" spans="1:31" ht="18" customHeight="1" thickBot="1">
      <c r="A9" s="25">
        <v>3</v>
      </c>
      <c r="B9" s="46"/>
      <c r="C9" s="46"/>
      <c r="D9" s="46"/>
      <c r="E9" s="101"/>
      <c r="F9" s="102">
        <f t="shared" si="0"/>
        <v>0</v>
      </c>
      <c r="G9" s="102"/>
      <c r="H9" s="103" t="s">
        <v>22</v>
      </c>
      <c r="I9" s="53"/>
      <c r="J9" s="54"/>
      <c r="K9" s="53"/>
      <c r="L9" s="54"/>
      <c r="M9" s="55"/>
      <c r="N9" s="111">
        <f>IF(M9="","",VLOOKUP(M9,$Q$10:$R$20,2,FALSE))</f>
      </c>
      <c r="O9" s="71"/>
      <c r="P9" s="79"/>
      <c r="Q9" s="91"/>
      <c r="R9" s="92"/>
      <c r="U9" s="26"/>
      <c r="AA9" s="2" t="s">
        <v>130</v>
      </c>
      <c r="AB9" s="2">
        <v>1600</v>
      </c>
      <c r="AC9" s="2">
        <v>1600</v>
      </c>
      <c r="AD9" s="2">
        <v>1800</v>
      </c>
      <c r="AE9" s="2">
        <v>1800</v>
      </c>
    </row>
    <row r="10" spans="1:31" ht="18" customHeight="1" thickBot="1">
      <c r="A10" s="25">
        <v>4</v>
      </c>
      <c r="B10" s="46"/>
      <c r="C10" s="46"/>
      <c r="D10" s="46"/>
      <c r="E10" s="101"/>
      <c r="F10" s="102">
        <f t="shared" si="0"/>
        <v>0</v>
      </c>
      <c r="G10" s="102"/>
      <c r="H10" s="103" t="s">
        <v>22</v>
      </c>
      <c r="I10" s="53"/>
      <c r="J10" s="54"/>
      <c r="K10" s="53"/>
      <c r="L10" s="54"/>
      <c r="M10" s="55"/>
      <c r="N10" s="111">
        <f aca="true" t="shared" si="1" ref="N10:N35">IF(M10="","",VLOOKUP(M10,$Q$10:$R$20,2,FALSE))</f>
      </c>
      <c r="O10" s="71"/>
      <c r="P10" s="79"/>
      <c r="Q10" s="89" t="s">
        <v>72</v>
      </c>
      <c r="R10" s="81"/>
      <c r="AA10" s="2" t="s">
        <v>113</v>
      </c>
      <c r="AB10" s="2">
        <v>700</v>
      </c>
      <c r="AC10" s="2">
        <v>1600</v>
      </c>
      <c r="AD10" s="2">
        <v>900</v>
      </c>
      <c r="AE10" s="2">
        <v>1800</v>
      </c>
    </row>
    <row r="11" spans="1:31" ht="18" customHeight="1" thickBot="1">
      <c r="A11" s="25">
        <v>5</v>
      </c>
      <c r="B11" s="47"/>
      <c r="C11" s="46"/>
      <c r="D11" s="46"/>
      <c r="E11" s="101"/>
      <c r="F11" s="102">
        <f t="shared" si="0"/>
        <v>0</v>
      </c>
      <c r="G11" s="102"/>
      <c r="H11" s="103" t="s">
        <v>22</v>
      </c>
      <c r="I11" s="53"/>
      <c r="J11" s="54"/>
      <c r="K11" s="53"/>
      <c r="L11" s="54"/>
      <c r="M11" s="55"/>
      <c r="N11" s="111">
        <f t="shared" si="1"/>
      </c>
      <c r="O11" s="71"/>
      <c r="P11" s="79"/>
      <c r="Q11" s="89" t="s">
        <v>73</v>
      </c>
      <c r="R11" s="81"/>
      <c r="T11" s="27" t="s">
        <v>25</v>
      </c>
      <c r="U11" s="28"/>
      <c r="AA11" s="2" t="s">
        <v>77</v>
      </c>
      <c r="AB11" s="2">
        <v>600</v>
      </c>
      <c r="AC11" s="2">
        <v>1600</v>
      </c>
      <c r="AD11" s="2">
        <v>800</v>
      </c>
      <c r="AE11" s="2">
        <v>1800</v>
      </c>
    </row>
    <row r="12" spans="1:31" ht="18" customHeight="1" thickBot="1">
      <c r="A12" s="29">
        <v>6</v>
      </c>
      <c r="B12" s="45"/>
      <c r="C12" s="48"/>
      <c r="D12" s="48"/>
      <c r="E12" s="104"/>
      <c r="F12" s="105">
        <f t="shared" si="0"/>
        <v>0</v>
      </c>
      <c r="G12" s="105"/>
      <c r="H12" s="106" t="s">
        <v>22</v>
      </c>
      <c r="I12" s="56"/>
      <c r="J12" s="57"/>
      <c r="K12" s="58"/>
      <c r="L12" s="59"/>
      <c r="M12" s="60"/>
      <c r="N12" s="112">
        <f t="shared" si="1"/>
      </c>
      <c r="O12" s="72"/>
      <c r="P12" s="79"/>
      <c r="Q12" s="89" t="s">
        <v>74</v>
      </c>
      <c r="R12" s="81"/>
      <c r="T12" s="30" t="s">
        <v>29</v>
      </c>
      <c r="U12" s="118" t="s">
        <v>124</v>
      </c>
      <c r="AA12" s="2" t="s">
        <v>78</v>
      </c>
      <c r="AB12" s="2">
        <v>500</v>
      </c>
      <c r="AC12" s="2">
        <v>1100</v>
      </c>
      <c r="AD12" s="2">
        <v>700</v>
      </c>
      <c r="AE12" s="2">
        <v>1300</v>
      </c>
    </row>
    <row r="13" spans="1:21" ht="18" customHeight="1" thickBot="1">
      <c r="A13" s="25">
        <v>7</v>
      </c>
      <c r="B13" s="46"/>
      <c r="C13" s="46"/>
      <c r="D13" s="46"/>
      <c r="E13" s="101"/>
      <c r="F13" s="102">
        <f t="shared" si="0"/>
        <v>0</v>
      </c>
      <c r="G13" s="102"/>
      <c r="H13" s="103" t="s">
        <v>22</v>
      </c>
      <c r="I13" s="53"/>
      <c r="J13" s="54"/>
      <c r="K13" s="61"/>
      <c r="L13" s="62"/>
      <c r="M13" s="55"/>
      <c r="N13" s="111">
        <f t="shared" si="1"/>
      </c>
      <c r="O13" s="71"/>
      <c r="P13" s="79"/>
      <c r="Q13" s="89" t="s">
        <v>75</v>
      </c>
      <c r="R13" s="81"/>
      <c r="T13" s="30" t="s">
        <v>26</v>
      </c>
      <c r="U13" s="2" t="s">
        <v>128</v>
      </c>
    </row>
    <row r="14" spans="1:21" ht="18" customHeight="1" thickBot="1">
      <c r="A14" s="25">
        <v>8</v>
      </c>
      <c r="B14" s="46"/>
      <c r="C14" s="46"/>
      <c r="D14" s="46"/>
      <c r="E14" s="101"/>
      <c r="F14" s="102">
        <f t="shared" si="0"/>
        <v>0</v>
      </c>
      <c r="G14" s="102"/>
      <c r="H14" s="103" t="s">
        <v>22</v>
      </c>
      <c r="I14" s="53"/>
      <c r="J14" s="54"/>
      <c r="K14" s="61"/>
      <c r="L14" s="62"/>
      <c r="M14" s="55"/>
      <c r="N14" s="111">
        <f t="shared" si="1"/>
      </c>
      <c r="O14" s="71"/>
      <c r="P14" s="79"/>
      <c r="Q14" s="89" t="s">
        <v>76</v>
      </c>
      <c r="R14" s="81"/>
      <c r="T14" s="30" t="s">
        <v>32</v>
      </c>
      <c r="U14" s="31" t="s">
        <v>125</v>
      </c>
    </row>
    <row r="15" spans="1:21" ht="18" customHeight="1" thickBot="1">
      <c r="A15" s="25">
        <v>9</v>
      </c>
      <c r="B15" s="46"/>
      <c r="C15" s="46"/>
      <c r="D15" s="46"/>
      <c r="E15" s="101"/>
      <c r="F15" s="102">
        <f t="shared" si="0"/>
        <v>0</v>
      </c>
      <c r="G15" s="102"/>
      <c r="H15" s="103" t="s">
        <v>22</v>
      </c>
      <c r="I15" s="53"/>
      <c r="J15" s="54"/>
      <c r="K15" s="61"/>
      <c r="L15" s="62"/>
      <c r="M15" s="55"/>
      <c r="N15" s="111">
        <f t="shared" si="1"/>
      </c>
      <c r="O15" s="71"/>
      <c r="P15" s="79"/>
      <c r="Q15" s="89"/>
      <c r="R15" s="117"/>
      <c r="T15" s="30" t="s">
        <v>33</v>
      </c>
      <c r="U15" s="31" t="s">
        <v>30</v>
      </c>
    </row>
    <row r="16" spans="1:21" ht="18" customHeight="1" thickBot="1">
      <c r="A16" s="25">
        <v>10</v>
      </c>
      <c r="B16" s="47"/>
      <c r="C16" s="46"/>
      <c r="D16" s="46"/>
      <c r="E16" s="101"/>
      <c r="F16" s="102">
        <f t="shared" si="0"/>
        <v>0</v>
      </c>
      <c r="G16" s="102"/>
      <c r="H16" s="103" t="s">
        <v>22</v>
      </c>
      <c r="I16" s="63"/>
      <c r="J16" s="64"/>
      <c r="K16" s="65"/>
      <c r="L16" s="62"/>
      <c r="M16" s="55"/>
      <c r="N16" s="111">
        <f t="shared" si="1"/>
      </c>
      <c r="O16" s="71"/>
      <c r="P16" s="79"/>
      <c r="Q16" s="89"/>
      <c r="R16" s="117"/>
      <c r="T16" s="30" t="s">
        <v>35</v>
      </c>
      <c r="U16" s="31" t="s">
        <v>48</v>
      </c>
    </row>
    <row r="17" spans="1:21" ht="18" customHeight="1">
      <c r="A17" s="29">
        <v>11</v>
      </c>
      <c r="B17" s="45"/>
      <c r="C17" s="48"/>
      <c r="D17" s="48"/>
      <c r="E17" s="104"/>
      <c r="F17" s="105">
        <f t="shared" si="0"/>
        <v>0</v>
      </c>
      <c r="G17" s="105"/>
      <c r="H17" s="106" t="s">
        <v>22</v>
      </c>
      <c r="I17" s="50"/>
      <c r="J17" s="51"/>
      <c r="K17" s="66"/>
      <c r="L17" s="59"/>
      <c r="M17" s="60"/>
      <c r="N17" s="112">
        <f t="shared" si="1"/>
      </c>
      <c r="O17" s="72"/>
      <c r="P17" s="79"/>
      <c r="Q17" s="93"/>
      <c r="R17" s="93"/>
      <c r="T17" s="30" t="s">
        <v>37</v>
      </c>
      <c r="U17" s="31" t="s">
        <v>31</v>
      </c>
    </row>
    <row r="18" spans="1:21" ht="18" customHeight="1">
      <c r="A18" s="25">
        <v>12</v>
      </c>
      <c r="B18" s="46"/>
      <c r="C18" s="46"/>
      <c r="D18" s="46"/>
      <c r="E18" s="101"/>
      <c r="F18" s="102">
        <f t="shared" si="0"/>
        <v>0</v>
      </c>
      <c r="G18" s="102"/>
      <c r="H18" s="103" t="s">
        <v>22</v>
      </c>
      <c r="I18" s="53"/>
      <c r="J18" s="54"/>
      <c r="K18" s="61"/>
      <c r="L18" s="62"/>
      <c r="M18" s="55"/>
      <c r="N18" s="111">
        <f t="shared" si="1"/>
      </c>
      <c r="O18" s="71"/>
      <c r="P18" s="79"/>
      <c r="Q18" s="93"/>
      <c r="R18" s="93"/>
      <c r="T18" s="30" t="s">
        <v>38</v>
      </c>
      <c r="U18" s="31" t="s">
        <v>49</v>
      </c>
    </row>
    <row r="19" spans="1:21" ht="18" customHeight="1">
      <c r="A19" s="25">
        <v>13</v>
      </c>
      <c r="B19" s="46"/>
      <c r="C19" s="46"/>
      <c r="D19" s="46"/>
      <c r="E19" s="101"/>
      <c r="F19" s="102">
        <f t="shared" si="0"/>
        <v>0</v>
      </c>
      <c r="G19" s="102"/>
      <c r="H19" s="103" t="s">
        <v>22</v>
      </c>
      <c r="I19" s="53"/>
      <c r="J19" s="54"/>
      <c r="K19" s="61"/>
      <c r="L19" s="62"/>
      <c r="M19" s="55"/>
      <c r="N19" s="111">
        <f t="shared" si="1"/>
      </c>
      <c r="O19" s="71"/>
      <c r="P19" s="79"/>
      <c r="Q19" s="93"/>
      <c r="R19" s="93"/>
      <c r="T19" s="30" t="s">
        <v>39</v>
      </c>
      <c r="U19" s="27" t="s">
        <v>46</v>
      </c>
    </row>
    <row r="20" spans="1:21" ht="18" customHeight="1">
      <c r="A20" s="25">
        <v>14</v>
      </c>
      <c r="B20" s="46"/>
      <c r="C20" s="46"/>
      <c r="D20" s="46"/>
      <c r="E20" s="101"/>
      <c r="F20" s="102">
        <f t="shared" si="0"/>
        <v>0</v>
      </c>
      <c r="G20" s="102"/>
      <c r="H20" s="103" t="s">
        <v>22</v>
      </c>
      <c r="I20" s="53"/>
      <c r="J20" s="54"/>
      <c r="K20" s="61"/>
      <c r="L20" s="62"/>
      <c r="M20" s="55"/>
      <c r="N20" s="111">
        <f t="shared" si="1"/>
      </c>
      <c r="O20" s="71"/>
      <c r="P20" s="79"/>
      <c r="Q20" s="93"/>
      <c r="R20" s="93"/>
      <c r="T20" s="30" t="s">
        <v>50</v>
      </c>
      <c r="U20" s="27" t="s">
        <v>34</v>
      </c>
    </row>
    <row r="21" spans="1:21" ht="18" customHeight="1" thickBot="1">
      <c r="A21" s="32">
        <v>15</v>
      </c>
      <c r="B21" s="49"/>
      <c r="C21" s="49"/>
      <c r="D21" s="49"/>
      <c r="E21" s="107"/>
      <c r="F21" s="108">
        <f t="shared" si="0"/>
        <v>0</v>
      </c>
      <c r="G21" s="108"/>
      <c r="H21" s="109" t="s">
        <v>22</v>
      </c>
      <c r="I21" s="53"/>
      <c r="J21" s="54"/>
      <c r="K21" s="61"/>
      <c r="L21" s="67"/>
      <c r="M21" s="68"/>
      <c r="N21" s="113">
        <f t="shared" si="1"/>
      </c>
      <c r="O21" s="73"/>
      <c r="P21" s="79"/>
      <c r="Q21" s="93"/>
      <c r="R21" s="97"/>
      <c r="T21" s="98" t="s">
        <v>51</v>
      </c>
      <c r="U21" s="27" t="s">
        <v>36</v>
      </c>
    </row>
    <row r="22" spans="1:21" ht="18" customHeight="1">
      <c r="A22" s="24">
        <v>16</v>
      </c>
      <c r="B22" s="45"/>
      <c r="C22" s="45"/>
      <c r="D22" s="45"/>
      <c r="E22" s="99"/>
      <c r="F22" s="93">
        <f t="shared" si="0"/>
        <v>0</v>
      </c>
      <c r="G22" s="93"/>
      <c r="H22" s="100" t="s">
        <v>22</v>
      </c>
      <c r="I22" s="56"/>
      <c r="J22" s="57"/>
      <c r="K22" s="58"/>
      <c r="L22" s="69"/>
      <c r="M22" s="52"/>
      <c r="N22" s="110">
        <f t="shared" si="1"/>
      </c>
      <c r="O22" s="70"/>
      <c r="P22" s="79"/>
      <c r="Q22" s="93"/>
      <c r="R22" s="97"/>
      <c r="T22" s="98" t="s">
        <v>54</v>
      </c>
      <c r="U22" s="27" t="s">
        <v>53</v>
      </c>
    </row>
    <row r="23" spans="1:21" ht="18" customHeight="1">
      <c r="A23" s="25">
        <v>17</v>
      </c>
      <c r="B23" s="46"/>
      <c r="C23" s="46"/>
      <c r="D23" s="46"/>
      <c r="E23" s="101"/>
      <c r="F23" s="102">
        <f t="shared" si="0"/>
        <v>0</v>
      </c>
      <c r="G23" s="102"/>
      <c r="H23" s="103" t="s">
        <v>22</v>
      </c>
      <c r="I23" s="53"/>
      <c r="J23" s="54"/>
      <c r="K23" s="61"/>
      <c r="L23" s="62"/>
      <c r="M23" s="55"/>
      <c r="N23" s="111">
        <f t="shared" si="1"/>
      </c>
      <c r="O23" s="71"/>
      <c r="P23" s="79"/>
      <c r="Q23" s="93"/>
      <c r="R23" s="97"/>
      <c r="T23" s="98"/>
      <c r="U23" s="27"/>
    </row>
    <row r="24" spans="1:21" ht="18" customHeight="1">
      <c r="A24" s="25">
        <v>18</v>
      </c>
      <c r="B24" s="46"/>
      <c r="C24" s="46"/>
      <c r="D24" s="46"/>
      <c r="E24" s="101"/>
      <c r="F24" s="102">
        <f t="shared" si="0"/>
        <v>0</v>
      </c>
      <c r="G24" s="102"/>
      <c r="H24" s="103" t="s">
        <v>22</v>
      </c>
      <c r="I24" s="53"/>
      <c r="J24" s="54"/>
      <c r="K24" s="61"/>
      <c r="L24" s="62"/>
      <c r="M24" s="55"/>
      <c r="N24" s="111">
        <f t="shared" si="1"/>
      </c>
      <c r="O24" s="71"/>
      <c r="P24" s="79"/>
      <c r="Q24" s="93"/>
      <c r="R24" s="94"/>
      <c r="U24" s="27"/>
    </row>
    <row r="25" spans="1:18" ht="18" customHeight="1">
      <c r="A25" s="25">
        <v>19</v>
      </c>
      <c r="B25" s="46"/>
      <c r="C25" s="46"/>
      <c r="D25" s="46"/>
      <c r="E25" s="101"/>
      <c r="F25" s="102">
        <f t="shared" si="0"/>
        <v>0</v>
      </c>
      <c r="G25" s="102"/>
      <c r="H25" s="103" t="s">
        <v>22</v>
      </c>
      <c r="I25" s="53"/>
      <c r="J25" s="54"/>
      <c r="K25" s="61"/>
      <c r="L25" s="62"/>
      <c r="M25" s="55"/>
      <c r="N25" s="111">
        <f t="shared" si="1"/>
      </c>
      <c r="O25" s="71"/>
      <c r="P25" s="79"/>
      <c r="Q25" s="93"/>
      <c r="R25" s="94"/>
    </row>
    <row r="26" spans="1:62" ht="18" customHeight="1" thickBot="1">
      <c r="A26" s="32">
        <v>20</v>
      </c>
      <c r="B26" s="49"/>
      <c r="C26" s="49"/>
      <c r="D26" s="49"/>
      <c r="E26" s="107"/>
      <c r="F26" s="108">
        <f t="shared" si="0"/>
        <v>0</v>
      </c>
      <c r="G26" s="108"/>
      <c r="H26" s="109" t="s">
        <v>22</v>
      </c>
      <c r="I26" s="63"/>
      <c r="J26" s="64"/>
      <c r="K26" s="65"/>
      <c r="L26" s="67"/>
      <c r="M26" s="68"/>
      <c r="N26" s="113">
        <f t="shared" si="1"/>
      </c>
      <c r="O26" s="73"/>
      <c r="P26" s="79"/>
      <c r="Q26" s="93"/>
      <c r="R26" s="94"/>
      <c r="X26" s="2" t="str">
        <f>IF($O$1="","エラー",IF(X27=0,"",$O$1&amp;X27))</f>
        <v>区内50以上100m</v>
      </c>
      <c r="Y26" s="2" t="str">
        <f aca="true" t="shared" si="2" ref="Y26:BJ26">IF($O$1="","エラー",IF(Y27=0,"",$O$1&amp;Y27))</f>
        <v>区内50以上3000m</v>
      </c>
      <c r="Z26" s="2" t="str">
        <f t="shared" si="2"/>
        <v>区内40代100m</v>
      </c>
      <c r="AA26" s="2" t="str">
        <f t="shared" si="2"/>
        <v>区内40代3000m</v>
      </c>
      <c r="AB26" s="2" t="str">
        <f t="shared" si="2"/>
        <v>区内30代100m</v>
      </c>
      <c r="AC26" s="2" t="str">
        <f t="shared" si="2"/>
        <v>区内30代3000m</v>
      </c>
      <c r="AD26" s="2" t="str">
        <f t="shared" si="2"/>
        <v>区内一般100m</v>
      </c>
      <c r="AE26" s="2" t="str">
        <f t="shared" si="2"/>
        <v>区内一般200m</v>
      </c>
      <c r="AF26" s="2" t="str">
        <f t="shared" si="2"/>
        <v>区内一般400m</v>
      </c>
      <c r="AG26" s="2" t="str">
        <f t="shared" si="2"/>
        <v>区内一般800m</v>
      </c>
      <c r="AH26" s="2" t="str">
        <f t="shared" si="2"/>
        <v>区内一般1500m</v>
      </c>
      <c r="AI26" s="2" t="str">
        <f t="shared" si="2"/>
        <v>区内一般5000m</v>
      </c>
      <c r="AJ26" s="2" t="str">
        <f t="shared" si="2"/>
        <v>区内一般走高跳</v>
      </c>
      <c r="AK26" s="2" t="str">
        <f t="shared" si="2"/>
        <v>区内一般走幅跳</v>
      </c>
      <c r="AL26" s="2" t="str">
        <f t="shared" si="2"/>
        <v>区内一般砲丸投</v>
      </c>
      <c r="AM26" s="2" t="str">
        <f t="shared" si="2"/>
        <v>区内中学2年100m</v>
      </c>
      <c r="AN26" s="2" t="str">
        <f t="shared" si="2"/>
        <v>区内中学3年100m</v>
      </c>
      <c r="AO26" s="2" t="str">
        <f t="shared" si="2"/>
        <v>区内中学共通200m</v>
      </c>
      <c r="AP26" s="2" t="str">
        <f t="shared" si="2"/>
        <v>区内中学共通400m</v>
      </c>
      <c r="AQ26" s="2" t="str">
        <f t="shared" si="2"/>
        <v>区内中学共通800m</v>
      </c>
      <c r="AR26" s="2" t="str">
        <f t="shared" si="2"/>
        <v>区内中学共通1500m</v>
      </c>
      <c r="AS26" s="2" t="str">
        <f t="shared" si="2"/>
        <v>区内中学共通3000m</v>
      </c>
      <c r="AT26" s="2" t="str">
        <f t="shared" si="2"/>
        <v>区内中学共通110mH</v>
      </c>
      <c r="AU26" s="2" t="str">
        <f t="shared" si="2"/>
        <v>区内中学共通走幅跳</v>
      </c>
      <c r="AV26" s="2" t="str">
        <f t="shared" si="2"/>
        <v>区内中学共通走高跳</v>
      </c>
      <c r="AW26" s="2" t="str">
        <f t="shared" si="2"/>
        <v>区内中学共通砲丸投</v>
      </c>
      <c r="AX26" s="2" t="str">
        <f t="shared" si="2"/>
        <v>区内小学1～3年100m</v>
      </c>
      <c r="AY26" s="2" t="str">
        <f t="shared" si="2"/>
        <v>区内小学1～3 1000m</v>
      </c>
      <c r="AZ26" s="2" t="str">
        <f t="shared" si="2"/>
        <v>区内小学1～3走幅跳</v>
      </c>
      <c r="BA26" s="2" t="str">
        <f t="shared" si="2"/>
        <v>区内小学4～6年100m</v>
      </c>
      <c r="BB26" s="2" t="str">
        <f t="shared" si="2"/>
        <v>区内小学4～6 1000m</v>
      </c>
      <c r="BC26" s="2" t="str">
        <f t="shared" si="2"/>
        <v>区内小学4～6走幅跳</v>
      </c>
      <c r="BD26" s="2">
        <f t="shared" si="2"/>
      </c>
      <c r="BE26" s="2">
        <f t="shared" si="2"/>
      </c>
      <c r="BF26" s="2">
        <f t="shared" si="2"/>
      </c>
      <c r="BG26" s="2">
        <f t="shared" si="2"/>
      </c>
      <c r="BH26" s="2">
        <f t="shared" si="2"/>
      </c>
      <c r="BI26" s="2">
        <f t="shared" si="2"/>
      </c>
      <c r="BJ26" s="2">
        <f t="shared" si="2"/>
      </c>
    </row>
    <row r="27" spans="1:62" ht="18" customHeight="1">
      <c r="A27" s="24">
        <v>21</v>
      </c>
      <c r="B27" s="45"/>
      <c r="C27" s="45"/>
      <c r="D27" s="45"/>
      <c r="E27" s="99"/>
      <c r="F27" s="93">
        <f t="shared" si="0"/>
        <v>0</v>
      </c>
      <c r="G27" s="93"/>
      <c r="H27" s="100" t="s">
        <v>22</v>
      </c>
      <c r="I27" s="50"/>
      <c r="J27" s="51"/>
      <c r="K27" s="66"/>
      <c r="L27" s="69"/>
      <c r="M27" s="52"/>
      <c r="N27" s="110">
        <f t="shared" si="1"/>
      </c>
      <c r="O27" s="70"/>
      <c r="P27" s="79"/>
      <c r="Q27" s="79"/>
      <c r="R27" s="79"/>
      <c r="W27" s="114"/>
      <c r="X27" s="114" t="str">
        <f>IF($D$2=$W$28,VLOOKUP($D$2,$W$28:$BK$40,2,FALSE),IF($D$2=$W$29,VLOOKUP($D$2,$W$28:$BK$40,2,FALSE),IF($D$2=$W$30,VLOOKUP($D$2,$W$28:$BK$40,2,FALSE),IF($D$2=$W$31,VLOOKUP($D$2,$W$28:$BK$40,2,FALSE)))))</f>
        <v>50以上100m</v>
      </c>
      <c r="Y27" s="114" t="str">
        <f>IF($D$2=$W$28,VLOOKUP($D$2,$W$28:$BK$40,3,FALSE),IF($D$2=$W$29,VLOOKUP($D$2,$W$28:$BK$40,3,FALSE),IF($D$2=$W$30,VLOOKUP($D$2,$W$28:$BK$40,3,FALSE),IF($D$2=$W$31,VLOOKUP($D$2,$W$28:$BK$40,3,FALSE)))))</f>
        <v>50以上3000m</v>
      </c>
      <c r="Z27" s="114" t="str">
        <f>IF($D$2=$W$28,VLOOKUP($D$2,$W$28:$BK$40,4,FALSE),IF($D$2=$W$29,VLOOKUP($D$2,$W$28:$BK$40,4,FALSE),IF($D$2=$W$30,VLOOKUP($D$2,$W$28:$BK$40,4,FALSE),IF($D$2=$W$31,VLOOKUP($D$2,$W$28:$BK$40,4,FALSE)))))</f>
        <v>40代100m</v>
      </c>
      <c r="AA27" s="114" t="str">
        <f>IF($D$2=$W$28,VLOOKUP($D$2,$W$28:$BK$40,5,FALSE),IF($D$2=$W$29,VLOOKUP($D$2,$W$28:$BK$40,5,FALSE),IF($D$2=$W$30,VLOOKUP($D$2,$W$28:$BK$40,5,FALSE),IF($D$2=$W$31,VLOOKUP($D$2,$W$28:$BK$40,5,FALSE)))))</f>
        <v>40代3000m</v>
      </c>
      <c r="AB27" s="114" t="str">
        <f>IF($D$2=$W$28,VLOOKUP($D$2,$W$28:$BK$40,6,FALSE),IF($D$2=$W$29,VLOOKUP($D$2,$W$28:$BK$40,6,FALSE),IF($D$2=$W$30,VLOOKUP($D$2,$W$28:$BK$40,6,FALSE),IF($D$2=$W$31,VLOOKUP($D$2,$W$28:$BK$40,6,FALSE)))))</f>
        <v>30代100m</v>
      </c>
      <c r="AC27" s="114" t="str">
        <f>IF($D$2=$W$28,VLOOKUP($D$2,$W$28:$BK$40,7,FALSE),IF($D$2=$W$29,VLOOKUP($D$2,$W$28:$BK$40,7,FALSE),IF($D$2=$W$30,VLOOKUP($D$2,$W$28:$BK$40,7,FALSE),IF($D$2=$W$31,VLOOKUP($D$2,$W$28:$BK$40,7,FALSE)))))</f>
        <v>30代3000m</v>
      </c>
      <c r="AD27" s="114" t="str">
        <f>IF($D$2=$W$28,VLOOKUP($D$2,$W$28:$BK$40,8,FALSE),IF($D$2=$W$29,VLOOKUP($D$2,$W$28:$BK$40,8,FALSE),IF($D$2=$W$30,VLOOKUP($D$2,$W$28:$BK$40,8,FALSE),IF($D$2=$W$31,VLOOKUP($D$2,$W$28:$BK$40,8,FALSE)))))</f>
        <v>一般100m</v>
      </c>
      <c r="AE27" s="114" t="str">
        <f>IF($D$2=$W$28,VLOOKUP($D$2,$W$28:$BK$40,9,FALSE),IF($D$2=$W$29,VLOOKUP($D$2,$W$28:$BK$40,9,FALSE),IF($D$2=$W$30,VLOOKUP($D$2,$W$28:$BK$40,9,FALSE),IF($D$2=$W$31,VLOOKUP($D$2,$W$28:$BK$40,9,FALSE)))))</f>
        <v>一般200m</v>
      </c>
      <c r="AF27" s="114" t="str">
        <f>IF($D$2=$W$28,VLOOKUP($D$2,$W$28:$BK$40,10,FALSE),IF($D$2=$W$29,VLOOKUP($D$2,$W$28:$BK$40,10,FALSE),IF($D$2=$W$30,VLOOKUP($D$2,$W$28:$BK$40,10,FALSE),IF($D$2=$W$31,VLOOKUP($D$2,$W$28:$BK$40,10,FALSE)))))</f>
        <v>一般400m</v>
      </c>
      <c r="AG27" s="114" t="str">
        <f>IF($D$2=$W$28,VLOOKUP($D$2,$W$28:$BK$40,11,FALSE),IF($D$2=$W$29,VLOOKUP($D$2,$W$28:$BK$40,11,FALSE),IF($D$2=$W$30,VLOOKUP($D$2,$W$28:$BK$40,11,FALSE),IF($D$2=$W$31,VLOOKUP($D$2,$W$28:$BK$40,11,FALSE)))))</f>
        <v>一般800m</v>
      </c>
      <c r="AH27" s="114" t="str">
        <f>IF($D$2=$W$28,VLOOKUP($D$2,$W$28:$BK$40,12,FALSE),IF($D$2=$W$29,VLOOKUP($D$2,$W$28:$BK$40,12,FALSE),IF($D$2=$W$30,VLOOKUP($D$2,$W$28:$BK$40,12,FALSE),IF($D$2=$W$31,VLOOKUP($D$2,$W$28:$BK$40,12,FALSE)))))</f>
        <v>一般1500m</v>
      </c>
      <c r="AI27" s="114" t="str">
        <f>IF($D$2=$W$28,VLOOKUP($D$2,$W$28:$BK$40,13,FALSE),IF($D$2=$W$29,VLOOKUP($D$2,$W$28:$BK$40,13,FALSE),IF($D$2=$W$30,VLOOKUP($D$2,$W$28:$BK$40,13,FALSE),IF($D$2=$W$31,VLOOKUP($D$2,$W$28:$BK$40,13,FALSE)))))</f>
        <v>一般5000m</v>
      </c>
      <c r="AJ27" s="114" t="str">
        <f>IF($D$2=$W$28,VLOOKUP($D$2,$W$28:$BK$40,14,FALSE),IF($D$2=$W$29,VLOOKUP($D$2,$W$28:$BK$40,14,FALSE),IF($D$2=$W$30,VLOOKUP($D$2,$W$28:$BK$40,14,FALSE),IF($D$2=$W$31,VLOOKUP($D$2,$W$28:$BK$40,14,FALSE)))))</f>
        <v>一般走高跳</v>
      </c>
      <c r="AK27" s="114" t="str">
        <f>IF($D$2=$W$28,VLOOKUP($D$2,$W$28:$BK$40,15,FALSE),IF($D$2=$W$29,VLOOKUP($D$2,$W$28:$BK$40,15,FALSE),IF($D$2=$W$30,VLOOKUP($D$2,$W$28:$BK$40,15,FALSE),IF($D$2=$W$31,VLOOKUP($D$2,$W$28:$BK$40,15,FALSE)))))</f>
        <v>一般走幅跳</v>
      </c>
      <c r="AL27" s="114" t="str">
        <f>IF($D$2=$W$28,VLOOKUP($D$2,$W$28:$BK$40,16,FALSE),IF($D$2=$W$29,VLOOKUP($D$2,$W$28:$BK$40,16,FALSE),IF($D$2=$W$30,VLOOKUP($D$2,$W$28:$BK$40,16,FALSE),IF($D$2=$W$31,VLOOKUP($D$2,$W$28:$BK$40,16,FALSE)))))</f>
        <v>一般砲丸投</v>
      </c>
      <c r="AM27" s="114" t="str">
        <f>IF($D$2=$W$28,VLOOKUP($D$2,$W$28:$BK$40,17,FALSE),IF($D$2=$W$29,VLOOKUP($D$2,$W$28:$BK$40,17,FALSE),IF($D$2=$W$30,VLOOKUP($D$2,$W$28:$BK$40,17,FALSE),IF($D$2=$W$31,VLOOKUP($D$2,$W$28:$BK$40,17,FALSE)))))</f>
        <v>中学2年100m</v>
      </c>
      <c r="AN27" s="114" t="str">
        <f>IF($D$2=$W$28,VLOOKUP($D$2,$W$28:$BK$40,18,FALSE),IF($D$2=$W$29,VLOOKUP($D$2,$W$28:$BK$40,18,FALSE),IF($D$2=$W$30,VLOOKUP($D$2,$W$28:$BK$40,18,FALSE),IF($D$2=$W$31,VLOOKUP($D$2,$W$28:$BK$40,18,FALSE)))))</f>
        <v>中学3年100m</v>
      </c>
      <c r="AO27" s="114" t="str">
        <f>IF($D$2=$W$28,VLOOKUP($D$2,$W$28:$BK$40,19,FALSE),IF($D$2=$W$29,VLOOKUP($D$2,$W$28:$BK$40,19,FALSE),IF($D$2=$W$30,VLOOKUP($D$2,$W$28:$BK$40,19,FALSE),IF($D$2=$W$31,VLOOKUP($D$2,$W$28:$BK$40,19,FALSE)))))</f>
        <v>中学共通200m</v>
      </c>
      <c r="AP27" s="114" t="str">
        <f>IF($D$2=$W$28,VLOOKUP($D$2,$W$28:$BK$40,20,FALSE),IF($D$2=$W$29,VLOOKUP($D$2,$W$28:$BK$40,20,FALSE),IF($D$2=$W$30,VLOOKUP($D$2,$W$28:$BK$40,20,FALSE),IF($D$2=$W$31,VLOOKUP($D$2,$W$28:$BK$40,20,FALSE)))))</f>
        <v>中学共通400m</v>
      </c>
      <c r="AQ27" s="114" t="str">
        <f>IF($D$2=$W$28,VLOOKUP($D$2,$W$28:$BK$40,21,FALSE),IF($D$2=$W$29,VLOOKUP($D$2,$W$28:$BK$40,21,FALSE),IF($D$2=$W$30,VLOOKUP($D$2,$W$28:$BK$40,21,FALSE),IF($D$2=$W$31,VLOOKUP($D$2,$W$28:$BK$40,21,FALSE)))))</f>
        <v>中学共通800m</v>
      </c>
      <c r="AR27" s="114" t="str">
        <f>IF($D$2=$W$28,VLOOKUP($D$2,$W$28:$BK$40,22,FALSE),IF($D$2=$W$29,VLOOKUP($D$2,$W$28:$BK$40,22,FALSE),IF($D$2=$W$30,VLOOKUP($D$2,$W$28:$BK$40,22,FALSE),IF($D$2=$W$31,VLOOKUP($D$2,$W$28:$BK$40,22,FALSE)))))</f>
        <v>中学共通1500m</v>
      </c>
      <c r="AS27" s="114" t="str">
        <f>IF($D$2=$W$28,VLOOKUP($D$2,$W$28:$BK$40,23,FALSE),IF($D$2=$W$29,VLOOKUP($D$2,$W$28:$BK$40,23,FALSE),IF($D$2=$W$30,VLOOKUP($D$2,$W$28:$BK$40,23,FALSE),IF($D$2=$W$31,VLOOKUP($D$2,$W$28:$BK$40,23,FALSE)))))</f>
        <v>中学共通3000m</v>
      </c>
      <c r="AT27" s="114" t="str">
        <f>IF($D$2=$W$28,VLOOKUP($D$2,$W$28:$BK$40,24,FALSE),IF($D$2=$W$29,VLOOKUP($D$2,$W$28:$BK$40,24,FALSE),IF($D$2=$W$30,VLOOKUP($D$2,$W$28:$BK$40,24,FALSE),IF($D$2=$W$31,VLOOKUP($D$2,$W$28:$BK$40,24,FALSE)))))</f>
        <v>中学共通110mH</v>
      </c>
      <c r="AU27" s="114" t="str">
        <f>IF($D$2=$W$28,VLOOKUP($D$2,$W$28:$BK$40,25,FALSE),IF($D$2=$W$29,VLOOKUP($D$2,$W$28:$BK$40,25,FALSE),IF($D$2=$W$30,VLOOKUP($D$2,$W$28:$BK$40,25,FALSE),IF($D$2=$W$31,VLOOKUP($D$2,$W$28:$BK$40,25,FALSE)))))</f>
        <v>中学共通走幅跳</v>
      </c>
      <c r="AV27" s="114" t="str">
        <f>IF($D$2=$W$28,VLOOKUP($D$2,$W$28:$BK$40,26,FALSE),IF($D$2=$W$29,VLOOKUP($D$2,$W$28:$BK$40,26,FALSE),IF($D$2=$W$30,VLOOKUP($D$2,$W$28:$BK$40,26,FALSE),IF($D$2=$W$31,VLOOKUP($D$2,$W$28:$BK$40,26,FALSE)))))</f>
        <v>中学共通走高跳</v>
      </c>
      <c r="AW27" s="114" t="str">
        <f>IF($D$2=$W$28,VLOOKUP($D$2,$W$28:$BK$40,27,FALSE),IF($D$2=$W$29,VLOOKUP($D$2,$W$28:$BK$40,27,FALSE),IF($D$2=$W$30,VLOOKUP($D$2,$W$28:$BK$40,27,FALSE),IF($D$2=$W$31,VLOOKUP($D$2,$W$28:$BK$40,27,FALSE)))))</f>
        <v>中学共通砲丸投</v>
      </c>
      <c r="AX27" s="114" t="str">
        <f>IF($D$2=$W$28,VLOOKUP($D$2,$W$28:$BK$40,28,FALSE),IF($D$2=$W$29,VLOOKUP($D$2,$W$28:$BK$40,28,FALSE),IF($D$2=$W$30,VLOOKUP($D$2,$W$28:$BK$40,28,FALSE),IF($D$2=$W$31,VLOOKUP($D$2,$W$28:$BK$40,28,FALSE)))))</f>
        <v>小学1～3年100m</v>
      </c>
      <c r="AY27" s="114" t="str">
        <f>IF($D$2=$W$28,VLOOKUP($D$2,$W$28:$BK$40,29,FALSE),IF($D$2=$W$29,VLOOKUP($D$2,$W$28:$BK$40,29,FALSE),IF($D$2=$W$30,VLOOKUP($D$2,$W$28:$BK$40,29,FALSE),IF($D$2=$W$31,VLOOKUP($D$2,$W$28:$BK$40,29,FALSE)))))</f>
        <v>小学1～3 1000m</v>
      </c>
      <c r="AZ27" s="114" t="str">
        <f>IF($D$2=$W$28,VLOOKUP($D$2,$W$28:$BK$40,30,FALSE),IF($D$2=$W$29,VLOOKUP($D$2,$W$28:$BK$40,30,FALSE),IF($D$2=$W$30,VLOOKUP($D$2,$W$28:$BK$40,30,FALSE),IF($D$2=$W$31,VLOOKUP($D$2,$W$28:$BK$40,30,FALSE)))))</f>
        <v>小学1～3走幅跳</v>
      </c>
      <c r="BA27" s="114" t="str">
        <f>IF($D$2=$W$28,VLOOKUP($D$2,$W$28:$BK$40,31,FALSE),IF($D$2=$W$29,VLOOKUP($D$2,$W$28:$BK$40,31,FALSE),IF($D$2=$W$30,VLOOKUP($D$2,$W$28:$BK$40,31,FALSE),IF($D$2=$W$31,VLOOKUP($D$2,$W$28:$BK$40,31,FALSE)))))</f>
        <v>小学4～6年100m</v>
      </c>
      <c r="BB27" s="114" t="str">
        <f>IF($D$2=$W$28,VLOOKUP($D$2,$W$28:$BK$40,32,FALSE),IF($D$2=$W$29,VLOOKUP($D$2,$W$28:$BK$40,32,FALSE),IF($D$2=$W$30,VLOOKUP($D$2,$W$28:$BK$40,32,FALSE),IF($D$2=$W$31,VLOOKUP($D$2,$W$28:$BK$40,32,FALSE)))))</f>
        <v>小学4～6 1000m</v>
      </c>
      <c r="BC27" s="114" t="str">
        <f>IF($D$2=$W$28,VLOOKUP($D$2,$W$28:$BK$40,33,FALSE),IF($D$2=$W$29,VLOOKUP($D$2,$W$28:$BK$40,33,FALSE),IF($D$2=$W$30,VLOOKUP($D$2,$W$28:$BK$40,33,FALSE),IF($D$2=$W$31,VLOOKUP($D$2,$W$28:$BK$40,33,FALSE)))))</f>
        <v>小学4～6走幅跳</v>
      </c>
      <c r="BD27" s="114">
        <f>IF($D$2=$W$28,VLOOKUP($D$2,$W$28:$BK$40,34,FALSE),IF($D$2=$W$29,VLOOKUP($D$2,$W$28:$BK$40,34,FALSE),IF($D$2=$W$30,VLOOKUP($D$2,$W$28:$BK$40,34,FALSE),IF($D$2=$W$31,VLOOKUP($D$2,$W$28:$BK$40,34,FALSE)))))</f>
        <v>0</v>
      </c>
      <c r="BE27" s="114"/>
      <c r="BF27" s="114"/>
      <c r="BG27" s="114"/>
      <c r="BH27" s="114"/>
      <c r="BI27" s="114"/>
      <c r="BJ27" s="114"/>
    </row>
    <row r="28" spans="1:62" ht="18" customHeight="1">
      <c r="A28" s="25">
        <v>22</v>
      </c>
      <c r="B28" s="46"/>
      <c r="C28" s="46"/>
      <c r="D28" s="46"/>
      <c r="E28" s="101"/>
      <c r="F28" s="102">
        <f t="shared" si="0"/>
        <v>0</v>
      </c>
      <c r="G28" s="102"/>
      <c r="H28" s="103" t="s">
        <v>22</v>
      </c>
      <c r="I28" s="53"/>
      <c r="J28" s="54"/>
      <c r="K28" s="61"/>
      <c r="L28" s="62"/>
      <c r="M28" s="55"/>
      <c r="N28" s="111">
        <f t="shared" si="1"/>
      </c>
      <c r="O28" s="71"/>
      <c r="P28" s="79"/>
      <c r="Q28" s="79"/>
      <c r="R28" s="79"/>
      <c r="V28" s="2" t="s">
        <v>122</v>
      </c>
      <c r="W28" s="114" t="s">
        <v>81</v>
      </c>
      <c r="X28" s="114" t="s">
        <v>57</v>
      </c>
      <c r="Y28" s="114" t="s">
        <v>71</v>
      </c>
      <c r="Z28" s="114" t="s">
        <v>56</v>
      </c>
      <c r="AA28" s="114" t="s">
        <v>70</v>
      </c>
      <c r="AB28" s="114" t="s">
        <v>55</v>
      </c>
      <c r="AC28" s="114" t="s">
        <v>69</v>
      </c>
      <c r="AD28" s="114" t="s">
        <v>58</v>
      </c>
      <c r="AE28" s="114" t="s">
        <v>59</v>
      </c>
      <c r="AF28" s="114" t="s">
        <v>60</v>
      </c>
      <c r="AG28" s="114" t="s">
        <v>63</v>
      </c>
      <c r="AH28" s="114" t="s">
        <v>64</v>
      </c>
      <c r="AI28" s="114" t="s">
        <v>65</v>
      </c>
      <c r="AJ28" s="114" t="s">
        <v>67</v>
      </c>
      <c r="AK28" s="114" t="s">
        <v>66</v>
      </c>
      <c r="AL28" s="114" t="s">
        <v>68</v>
      </c>
      <c r="AM28" s="114" t="s">
        <v>82</v>
      </c>
      <c r="AN28" s="114" t="s">
        <v>83</v>
      </c>
      <c r="AO28" s="114" t="s">
        <v>79</v>
      </c>
      <c r="AP28" s="114" t="s">
        <v>96</v>
      </c>
      <c r="AQ28" s="114" t="s">
        <v>84</v>
      </c>
      <c r="AR28" s="114" t="s">
        <v>110</v>
      </c>
      <c r="AS28" s="114" t="s">
        <v>62</v>
      </c>
      <c r="AT28" s="114" t="s">
        <v>97</v>
      </c>
      <c r="AU28" s="114" t="s">
        <v>85</v>
      </c>
      <c r="AV28" s="114" t="s">
        <v>86</v>
      </c>
      <c r="AW28" s="114" t="s">
        <v>87</v>
      </c>
      <c r="AX28" s="114" t="s">
        <v>132</v>
      </c>
      <c r="AY28" s="114" t="s">
        <v>136</v>
      </c>
      <c r="AZ28" s="114" t="s">
        <v>135</v>
      </c>
      <c r="BA28" s="114" t="s">
        <v>133</v>
      </c>
      <c r="BB28" s="114" t="s">
        <v>137</v>
      </c>
      <c r="BC28" s="114" t="s">
        <v>138</v>
      </c>
      <c r="BD28" s="114"/>
      <c r="BE28" s="114"/>
      <c r="BF28" s="114"/>
      <c r="BG28" s="114"/>
      <c r="BH28" s="114"/>
      <c r="BI28" s="114"/>
      <c r="BJ28" s="114"/>
    </row>
    <row r="29" spans="1:62" ht="18" customHeight="1">
      <c r="A29" s="25">
        <v>23</v>
      </c>
      <c r="B29" s="46"/>
      <c r="C29" s="46"/>
      <c r="D29" s="46"/>
      <c r="E29" s="101"/>
      <c r="F29" s="102">
        <f t="shared" si="0"/>
        <v>0</v>
      </c>
      <c r="G29" s="102"/>
      <c r="H29" s="103" t="s">
        <v>22</v>
      </c>
      <c r="I29" s="53"/>
      <c r="J29" s="54"/>
      <c r="K29" s="61"/>
      <c r="L29" s="62"/>
      <c r="M29" s="55"/>
      <c r="N29" s="111">
        <f t="shared" si="1"/>
      </c>
      <c r="O29" s="71"/>
      <c r="P29" s="79"/>
      <c r="Q29" s="79"/>
      <c r="R29" s="79"/>
      <c r="V29" s="2" t="s">
        <v>123</v>
      </c>
      <c r="W29" s="114"/>
      <c r="X29" s="114" t="s">
        <v>57</v>
      </c>
      <c r="Y29" s="114" t="s">
        <v>71</v>
      </c>
      <c r="Z29" s="114" t="s">
        <v>91</v>
      </c>
      <c r="AA29" s="114" t="s">
        <v>56</v>
      </c>
      <c r="AB29" s="114" t="s">
        <v>70</v>
      </c>
      <c r="AC29" s="114" t="s">
        <v>92</v>
      </c>
      <c r="AD29" s="114" t="s">
        <v>55</v>
      </c>
      <c r="AE29" s="114" t="s">
        <v>69</v>
      </c>
      <c r="AF29" s="114" t="s">
        <v>93</v>
      </c>
      <c r="AG29" s="114" t="s">
        <v>58</v>
      </c>
      <c r="AH29" s="114" t="s">
        <v>59</v>
      </c>
      <c r="AI29" s="114" t="s">
        <v>60</v>
      </c>
      <c r="AJ29" s="114" t="s">
        <v>63</v>
      </c>
      <c r="AK29" s="114" t="s">
        <v>64</v>
      </c>
      <c r="AL29" s="114" t="s">
        <v>65</v>
      </c>
      <c r="AM29" s="114" t="s">
        <v>67</v>
      </c>
      <c r="AN29" s="114" t="s">
        <v>66</v>
      </c>
      <c r="AO29" s="114" t="s">
        <v>68</v>
      </c>
      <c r="AP29" s="114" t="s">
        <v>94</v>
      </c>
      <c r="AQ29" s="114" t="s">
        <v>61</v>
      </c>
      <c r="AR29" s="114" t="s">
        <v>95</v>
      </c>
      <c r="AS29" s="114" t="s">
        <v>82</v>
      </c>
      <c r="AT29" s="114" t="s">
        <v>83</v>
      </c>
      <c r="AU29" s="114" t="s">
        <v>79</v>
      </c>
      <c r="AV29" s="114" t="s">
        <v>96</v>
      </c>
      <c r="AW29" s="114" t="s">
        <v>84</v>
      </c>
      <c r="AX29" s="114" t="s">
        <v>110</v>
      </c>
      <c r="AY29" s="114" t="s">
        <v>62</v>
      </c>
      <c r="AZ29" s="114" t="s">
        <v>97</v>
      </c>
      <c r="BA29" s="114" t="s">
        <v>86</v>
      </c>
      <c r="BB29" s="114" t="s">
        <v>85</v>
      </c>
      <c r="BC29" s="114" t="s">
        <v>87</v>
      </c>
      <c r="BD29" s="114" t="s">
        <v>116</v>
      </c>
      <c r="BE29" s="114" t="s">
        <v>117</v>
      </c>
      <c r="BF29" s="114" t="s">
        <v>118</v>
      </c>
      <c r="BG29" s="114" t="s">
        <v>119</v>
      </c>
      <c r="BH29" s="2" t="s">
        <v>120</v>
      </c>
      <c r="BI29" s="2" t="s">
        <v>121</v>
      </c>
      <c r="BJ29" s="2" t="s">
        <v>90</v>
      </c>
    </row>
    <row r="30" spans="1:62" ht="18" customHeight="1">
      <c r="A30" s="25">
        <v>24</v>
      </c>
      <c r="B30" s="46"/>
      <c r="C30" s="46"/>
      <c r="D30" s="46"/>
      <c r="E30" s="101"/>
      <c r="F30" s="102">
        <f t="shared" si="0"/>
        <v>0</v>
      </c>
      <c r="G30" s="102"/>
      <c r="H30" s="103" t="s">
        <v>22</v>
      </c>
      <c r="I30" s="53"/>
      <c r="J30" s="54"/>
      <c r="K30" s="61"/>
      <c r="L30" s="62"/>
      <c r="M30" s="55"/>
      <c r="N30" s="111">
        <f t="shared" si="1"/>
      </c>
      <c r="O30" s="71"/>
      <c r="P30" s="79"/>
      <c r="Q30" s="79"/>
      <c r="R30" s="79"/>
      <c r="W30" s="114"/>
      <c r="X30" s="114" t="s">
        <v>101</v>
      </c>
      <c r="Y30" s="114" t="s">
        <v>102</v>
      </c>
      <c r="Z30" s="114" t="s">
        <v>94</v>
      </c>
      <c r="AA30" s="114" t="s">
        <v>61</v>
      </c>
      <c r="AB30" s="114" t="s">
        <v>103</v>
      </c>
      <c r="AC30" s="114" t="s">
        <v>82</v>
      </c>
      <c r="AD30" s="114" t="s">
        <v>104</v>
      </c>
      <c r="AE30" s="114" t="s">
        <v>83</v>
      </c>
      <c r="AF30" s="114" t="s">
        <v>79</v>
      </c>
      <c r="AG30" s="114" t="s">
        <v>96</v>
      </c>
      <c r="AH30" s="114" t="s">
        <v>84</v>
      </c>
      <c r="AI30" s="114" t="s">
        <v>110</v>
      </c>
      <c r="AJ30" s="114" t="s">
        <v>62</v>
      </c>
      <c r="AK30" s="114" t="s">
        <v>97</v>
      </c>
      <c r="AL30" s="114" t="s">
        <v>105</v>
      </c>
      <c r="AM30" s="114" t="s">
        <v>106</v>
      </c>
      <c r="AN30" s="114" t="s">
        <v>87</v>
      </c>
      <c r="AO30" s="114" t="s">
        <v>88</v>
      </c>
      <c r="AP30" s="114" t="s">
        <v>89</v>
      </c>
      <c r="AQ30" s="114" t="s">
        <v>90</v>
      </c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</row>
    <row r="31" spans="1:62" ht="18" customHeight="1" thickBot="1">
      <c r="A31" s="32">
        <v>25</v>
      </c>
      <c r="B31" s="49"/>
      <c r="C31" s="49"/>
      <c r="D31" s="49"/>
      <c r="E31" s="107"/>
      <c r="F31" s="108">
        <f t="shared" si="0"/>
        <v>0</v>
      </c>
      <c r="G31" s="108"/>
      <c r="H31" s="109" t="s">
        <v>22</v>
      </c>
      <c r="I31" s="53"/>
      <c r="J31" s="54"/>
      <c r="K31" s="61"/>
      <c r="L31" s="67"/>
      <c r="M31" s="68"/>
      <c r="N31" s="113">
        <f t="shared" si="1"/>
      </c>
      <c r="O31" s="73"/>
      <c r="P31" s="79"/>
      <c r="Q31" s="79"/>
      <c r="R31" s="79"/>
      <c r="W31" s="114" t="s">
        <v>98</v>
      </c>
      <c r="X31" s="114" t="s">
        <v>57</v>
      </c>
      <c r="Y31" s="114" t="s">
        <v>71</v>
      </c>
      <c r="Z31" s="114" t="s">
        <v>56</v>
      </c>
      <c r="AA31" s="114" t="s">
        <v>70</v>
      </c>
      <c r="AB31" s="114" t="s">
        <v>55</v>
      </c>
      <c r="AC31" s="114" t="s">
        <v>69</v>
      </c>
      <c r="AD31" s="114" t="s">
        <v>58</v>
      </c>
      <c r="AE31" s="114" t="s">
        <v>59</v>
      </c>
      <c r="AF31" s="114" t="s">
        <v>60</v>
      </c>
      <c r="AG31" s="114" t="s">
        <v>63</v>
      </c>
      <c r="AH31" s="114" t="s">
        <v>64</v>
      </c>
      <c r="AI31" s="114" t="s">
        <v>65</v>
      </c>
      <c r="AJ31" s="114" t="s">
        <v>67</v>
      </c>
      <c r="AK31" s="114" t="s">
        <v>66</v>
      </c>
      <c r="AL31" s="114" t="s">
        <v>68</v>
      </c>
      <c r="AM31" s="114" t="s">
        <v>94</v>
      </c>
      <c r="AN31" s="114" t="s">
        <v>82</v>
      </c>
      <c r="AO31" s="114" t="s">
        <v>83</v>
      </c>
      <c r="AP31" s="114" t="s">
        <v>79</v>
      </c>
      <c r="AQ31" s="114" t="s">
        <v>96</v>
      </c>
      <c r="AR31" s="114" t="s">
        <v>84</v>
      </c>
      <c r="AS31" s="114" t="s">
        <v>110</v>
      </c>
      <c r="AT31" s="114" t="s">
        <v>62</v>
      </c>
      <c r="AU31" s="114" t="s">
        <v>97</v>
      </c>
      <c r="AV31" s="114" t="s">
        <v>86</v>
      </c>
      <c r="AW31" s="114" t="s">
        <v>85</v>
      </c>
      <c r="AX31" s="114" t="s">
        <v>87</v>
      </c>
      <c r="AY31" s="114" t="s">
        <v>132</v>
      </c>
      <c r="AZ31" s="114" t="s">
        <v>136</v>
      </c>
      <c r="BA31" s="114" t="s">
        <v>135</v>
      </c>
      <c r="BB31" s="114" t="s">
        <v>133</v>
      </c>
      <c r="BC31" s="114" t="s">
        <v>137</v>
      </c>
      <c r="BD31" s="114" t="s">
        <v>138</v>
      </c>
      <c r="BE31" s="114"/>
      <c r="BF31" s="114"/>
      <c r="BG31" s="114"/>
      <c r="BH31" s="114"/>
      <c r="BI31" s="114"/>
      <c r="BJ31" s="114"/>
    </row>
    <row r="32" spans="1:59" ht="18" customHeight="1">
      <c r="A32" s="24">
        <v>26</v>
      </c>
      <c r="B32" s="45"/>
      <c r="C32" s="45"/>
      <c r="D32" s="45"/>
      <c r="E32" s="99"/>
      <c r="F32" s="93">
        <f t="shared" si="0"/>
        <v>0</v>
      </c>
      <c r="G32" s="93"/>
      <c r="H32" s="100" t="s">
        <v>22</v>
      </c>
      <c r="I32" s="56"/>
      <c r="J32" s="57"/>
      <c r="K32" s="58"/>
      <c r="L32" s="69"/>
      <c r="M32" s="52"/>
      <c r="N32" s="110">
        <f t="shared" si="1"/>
      </c>
      <c r="O32" s="70"/>
      <c r="P32" s="79"/>
      <c r="Q32" s="79"/>
      <c r="R32" s="79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</row>
    <row r="33" spans="1:59" ht="18" customHeight="1">
      <c r="A33" s="25">
        <v>27</v>
      </c>
      <c r="B33" s="46"/>
      <c r="C33" s="46"/>
      <c r="D33" s="46"/>
      <c r="E33" s="101"/>
      <c r="F33" s="102">
        <f t="shared" si="0"/>
        <v>0</v>
      </c>
      <c r="G33" s="102"/>
      <c r="H33" s="103" t="s">
        <v>22</v>
      </c>
      <c r="I33" s="53"/>
      <c r="J33" s="54"/>
      <c r="K33" s="61"/>
      <c r="L33" s="62"/>
      <c r="M33" s="55"/>
      <c r="N33" s="111">
        <f t="shared" si="1"/>
      </c>
      <c r="O33" s="71"/>
      <c r="P33" s="79"/>
      <c r="Q33" s="79"/>
      <c r="R33" s="79"/>
      <c r="W33" s="114"/>
      <c r="X33" s="114" t="s">
        <v>72</v>
      </c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</row>
    <row r="34" spans="1:59" ht="18" customHeight="1">
      <c r="A34" s="25">
        <v>28</v>
      </c>
      <c r="B34" s="46"/>
      <c r="C34" s="46"/>
      <c r="D34" s="46"/>
      <c r="E34" s="101"/>
      <c r="F34" s="102">
        <f t="shared" si="0"/>
        <v>0</v>
      </c>
      <c r="G34" s="102"/>
      <c r="H34" s="103" t="s">
        <v>22</v>
      </c>
      <c r="I34" s="53"/>
      <c r="J34" s="54"/>
      <c r="K34" s="61"/>
      <c r="L34" s="62"/>
      <c r="M34" s="55"/>
      <c r="N34" s="111">
        <f t="shared" si="1"/>
      </c>
      <c r="O34" s="71"/>
      <c r="P34" s="79"/>
      <c r="Q34" s="79"/>
      <c r="R34" s="79"/>
      <c r="W34" s="114"/>
      <c r="X34" s="114" t="s">
        <v>73</v>
      </c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</row>
    <row r="35" spans="1:59" ht="18" customHeight="1">
      <c r="A35" s="25">
        <v>29</v>
      </c>
      <c r="B35" s="46"/>
      <c r="C35" s="46"/>
      <c r="D35" s="46"/>
      <c r="E35" s="101"/>
      <c r="F35" s="102">
        <f t="shared" si="0"/>
        <v>0</v>
      </c>
      <c r="G35" s="102"/>
      <c r="H35" s="103" t="s">
        <v>22</v>
      </c>
      <c r="I35" s="53"/>
      <c r="J35" s="54"/>
      <c r="K35" s="61"/>
      <c r="L35" s="62"/>
      <c r="M35" s="55"/>
      <c r="N35" s="111">
        <f t="shared" si="1"/>
      </c>
      <c r="O35" s="71"/>
      <c r="P35" s="79"/>
      <c r="Q35" s="79"/>
      <c r="R35" s="79"/>
      <c r="W35" s="114"/>
      <c r="X35" s="114" t="s">
        <v>74</v>
      </c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</row>
    <row r="36" spans="1:59" ht="18" customHeight="1" thickBot="1">
      <c r="A36" s="32">
        <v>30</v>
      </c>
      <c r="B36" s="49"/>
      <c r="C36" s="49"/>
      <c r="D36" s="49"/>
      <c r="E36" s="107"/>
      <c r="F36" s="108">
        <f t="shared" si="0"/>
        <v>0</v>
      </c>
      <c r="G36" s="108"/>
      <c r="H36" s="109" t="s">
        <v>22</v>
      </c>
      <c r="I36" s="63"/>
      <c r="J36" s="64"/>
      <c r="K36" s="65"/>
      <c r="L36" s="67"/>
      <c r="M36" s="68"/>
      <c r="N36" s="113">
        <f>IF(M36="","",VLOOKUP(M36,$Q$10:$R$20,2,FALSE))</f>
      </c>
      <c r="O36" s="73"/>
      <c r="P36" s="79"/>
      <c r="Q36" s="79"/>
      <c r="R36" s="79"/>
      <c r="W36" s="114"/>
      <c r="X36" s="114" t="s">
        <v>75</v>
      </c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</row>
    <row r="37" spans="1:59" ht="22.5" customHeight="1">
      <c r="A37" s="131">
        <f ca="1">TODAY()</f>
        <v>45302</v>
      </c>
      <c r="B37" s="131"/>
      <c r="C37" s="131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"/>
      <c r="P37" s="3"/>
      <c r="Q37" s="3"/>
      <c r="R37" s="3"/>
      <c r="W37" s="114"/>
      <c r="X37" s="114" t="s">
        <v>76</v>
      </c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</row>
    <row r="38" spans="1:59" ht="22.5" customHeight="1">
      <c r="A38" s="35"/>
      <c r="B38" s="36" t="s">
        <v>14</v>
      </c>
      <c r="C38" s="36" t="s">
        <v>15</v>
      </c>
      <c r="D38" s="3"/>
      <c r="E38" s="3"/>
      <c r="F38" s="3"/>
      <c r="G38" s="3"/>
      <c r="H38" s="3"/>
      <c r="I38" s="124" t="s">
        <v>41</v>
      </c>
      <c r="J38" s="124"/>
      <c r="K38" s="132"/>
      <c r="L38" s="133"/>
      <c r="M38" s="133"/>
      <c r="N38" s="133"/>
      <c r="O38" s="133"/>
      <c r="P38" s="95"/>
      <c r="Q38" s="86"/>
      <c r="R38" s="86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</row>
    <row r="39" spans="1:59" ht="22.5" customHeight="1">
      <c r="A39" s="37" t="s">
        <v>8</v>
      </c>
      <c r="B39" s="74"/>
      <c r="C39" s="38">
        <f>IF(D2="春季",AB$7*B39,IF(D2="秋季",AB$7*B39,IF(D2="選手権",AD$7*B39,IF(D2="ナイター",AD$7*B39,""))))</f>
        <v>0</v>
      </c>
      <c r="D39" s="3"/>
      <c r="E39" s="3"/>
      <c r="F39" s="3"/>
      <c r="G39" s="3"/>
      <c r="H39" s="3"/>
      <c r="I39" s="124" t="s">
        <v>47</v>
      </c>
      <c r="J39" s="124"/>
      <c r="K39" s="125"/>
      <c r="L39" s="125"/>
      <c r="M39" s="125"/>
      <c r="N39" s="85"/>
      <c r="O39" s="39"/>
      <c r="P39" s="96"/>
      <c r="Q39" s="86"/>
      <c r="R39" s="86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</row>
    <row r="40" spans="1:59" ht="22.5" customHeight="1">
      <c r="A40" s="37" t="s">
        <v>17</v>
      </c>
      <c r="B40" s="75"/>
      <c r="C40" s="38">
        <f>IF(D2="春季",AC$7*B40,IF(D2="秋季",AC$7*B40,IF(D2="選手権",AE$7*B40,IF(D2="ナイター",AE$7*B40,""))))</f>
        <v>0</v>
      </c>
      <c r="D40" s="40"/>
      <c r="E40" s="3"/>
      <c r="F40" s="3"/>
      <c r="G40" s="3"/>
      <c r="H40" s="3"/>
      <c r="I40" s="124" t="s">
        <v>42</v>
      </c>
      <c r="J40" s="124"/>
      <c r="K40" s="125"/>
      <c r="L40" s="125"/>
      <c r="M40" s="125"/>
      <c r="N40" s="85"/>
      <c r="O40" s="41"/>
      <c r="P40" s="93"/>
      <c r="Q40" s="86"/>
      <c r="R40" s="86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</row>
    <row r="41" spans="1:59" ht="22.5" customHeight="1">
      <c r="A41" s="37"/>
      <c r="B41" s="38"/>
      <c r="C41" s="38"/>
      <c r="D41" s="40"/>
      <c r="E41" s="3"/>
      <c r="F41" s="3"/>
      <c r="G41" s="3"/>
      <c r="H41" s="3"/>
      <c r="I41" s="76" t="s">
        <v>11</v>
      </c>
      <c r="J41" s="76"/>
      <c r="K41" s="125"/>
      <c r="L41" s="125"/>
      <c r="M41" s="125"/>
      <c r="N41" s="85"/>
      <c r="O41" s="39"/>
      <c r="P41" s="96"/>
      <c r="Q41" s="86"/>
      <c r="R41" s="86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</row>
    <row r="42" spans="1:59" ht="22.5" customHeight="1">
      <c r="A42" s="126" t="s">
        <v>16</v>
      </c>
      <c r="B42" s="127"/>
      <c r="C42" s="38">
        <f>SUM(C39:C41)</f>
        <v>0</v>
      </c>
      <c r="D42" s="40"/>
      <c r="E42" s="3"/>
      <c r="F42" s="3"/>
      <c r="G42" s="3"/>
      <c r="H42" s="3"/>
      <c r="I42" s="76" t="s">
        <v>12</v>
      </c>
      <c r="J42" s="76"/>
      <c r="K42" s="128"/>
      <c r="L42" s="129"/>
      <c r="M42" s="129"/>
      <c r="N42" s="129"/>
      <c r="O42" s="129"/>
      <c r="P42" s="95"/>
      <c r="Q42" s="86"/>
      <c r="R42" s="86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</row>
    <row r="43" spans="1:59" ht="22.5" customHeight="1">
      <c r="A43" s="42"/>
      <c r="B43" s="40"/>
      <c r="C43" s="40"/>
      <c r="D43" s="40"/>
      <c r="E43" s="3"/>
      <c r="F43" s="3"/>
      <c r="G43" s="3"/>
      <c r="H43" s="3"/>
      <c r="I43" s="76" t="s">
        <v>13</v>
      </c>
      <c r="J43" s="76"/>
      <c r="K43" s="125"/>
      <c r="L43" s="125"/>
      <c r="M43" s="125"/>
      <c r="N43" s="85"/>
      <c r="O43" s="43"/>
      <c r="P43" s="80"/>
      <c r="Q43" s="80"/>
      <c r="R43" s="80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</row>
    <row r="44" spans="1:59" ht="15" customHeight="1">
      <c r="A44" s="33"/>
      <c r="B44" s="40"/>
      <c r="C44" s="40"/>
      <c r="D44" s="40"/>
      <c r="E44" s="3"/>
      <c r="F44" s="3"/>
      <c r="G44" s="3"/>
      <c r="H44" s="3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</row>
    <row r="45" spans="1:59" ht="7.5" customHeight="1">
      <c r="A45" s="33"/>
      <c r="B45" s="44"/>
      <c r="C45" s="44"/>
      <c r="D45" s="44"/>
      <c r="E45" s="3"/>
      <c r="F45" s="3"/>
      <c r="G45" s="3"/>
      <c r="H45" s="3"/>
      <c r="I45" s="5"/>
      <c r="J45" s="5"/>
      <c r="K45" s="5"/>
      <c r="L45" s="5"/>
      <c r="M45" s="123"/>
      <c r="N45" s="123"/>
      <c r="O45" s="123"/>
      <c r="P45" s="34"/>
      <c r="Q45" s="34"/>
      <c r="R45" s="3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</row>
    <row r="46" spans="1:59" ht="13.5">
      <c r="A46" s="3"/>
      <c r="B46" s="33"/>
      <c r="C46" s="33"/>
      <c r="D46" s="3"/>
      <c r="E46" s="3"/>
      <c r="F46" s="3"/>
      <c r="G46" s="3"/>
      <c r="H46" s="3"/>
      <c r="I46" s="5"/>
      <c r="J46" s="5"/>
      <c r="K46" s="5"/>
      <c r="L46" s="5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</row>
    <row r="47" spans="23:58" ht="13.5"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</row>
  </sheetData>
  <sheetProtection sheet="1"/>
  <mergeCells count="19">
    <mergeCell ref="D2:I2"/>
    <mergeCell ref="M45:O45"/>
    <mergeCell ref="K43:M43"/>
    <mergeCell ref="O5:O6"/>
    <mergeCell ref="K39:M39"/>
    <mergeCell ref="K40:M40"/>
    <mergeCell ref="I5:M5"/>
    <mergeCell ref="I38:J38"/>
    <mergeCell ref="I39:J39"/>
    <mergeCell ref="K41:M41"/>
    <mergeCell ref="Q6:R6"/>
    <mergeCell ref="I40:J40"/>
    <mergeCell ref="K38:O38"/>
    <mergeCell ref="K42:O42"/>
    <mergeCell ref="A5:A6"/>
    <mergeCell ref="C5:C6"/>
    <mergeCell ref="D5:D6"/>
    <mergeCell ref="A42:B42"/>
    <mergeCell ref="A37:C37"/>
  </mergeCells>
  <dataValidations count="16">
    <dataValidation type="list" allowBlank="1" showInputMessage="1" showErrorMessage="1" sqref="O2">
      <formula1>$AA$9:$AA$12</formula1>
    </dataValidation>
    <dataValidation type="whole" allowBlank="1" showInputMessage="1" showErrorMessage="1" error="１～３の数字を入力してください" imeMode="halfAlpha" sqref="D7:D36">
      <formula1>1</formula1>
      <formula2>6</formula2>
    </dataValidation>
    <dataValidation type="whole" allowBlank="1" showInputMessage="1" showErrorMessage="1" imeMode="halfAlpha" sqref="B7:B36">
      <formula1>1</formula1>
      <formula2>3000</formula2>
    </dataValidation>
    <dataValidation allowBlank="1" showInputMessage="1" showErrorMessage="1" imeMode="halfAlpha" sqref="B39:B41"/>
    <dataValidation allowBlank="1" showInputMessage="1" showErrorMessage="1" prompt="半角カタカナで入力｡&#10;姓と名の間に半角スペースを入れる。" imeMode="halfKatakana" sqref="O7:P36 Q24:R36 Q7:R7"/>
    <dataValidation allowBlank="1" showInputMessage="1" showErrorMessage="1" prompt="姓名合わせて４字までの場合は、５字になるように姓と名の間に全角スペースを入れる。&#10;５字以上の場合は、続けて入力。" sqref="C7:C36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L7:L36 J7:J36 R8 R21:R23 R10:R19"/>
    <dataValidation allowBlank="1" showInputMessage="1" showErrorMessage="1" prompt="低学年リレーの最高記録を入力" imeMode="halfAlpha" sqref="K4"/>
    <dataValidation allowBlank="1" showInputMessage="1" showErrorMessage="1" prompt="共通リレーの最高記録を入力" imeMode="halfAlpha" sqref="O4:R4"/>
    <dataValidation allowBlank="1" showErrorMessage="1" sqref="N7:N36"/>
    <dataValidation allowBlank="1" showErrorMessage="1" prompt="半角カタカナで入力｡&#10;姓と名の間に半角スペースを入れる。" imeMode="halfKatakana" sqref="R9 Q8:Q23"/>
    <dataValidation type="list" allowBlank="1" showInputMessage="1" showErrorMessage="1" sqref="M7:M36">
      <formula1>$X$33:$X$37</formula1>
    </dataValidation>
    <dataValidation type="list" allowBlank="1" showInputMessage="1" showErrorMessage="1" sqref="D2">
      <formula1>$W$28:$W$31</formula1>
    </dataValidation>
    <dataValidation type="list" allowBlank="1" showInputMessage="1" showErrorMessage="1" sqref="K7:K36 I7">
      <formula1>$X$26:$BJ$26</formula1>
    </dataValidation>
    <dataValidation type="list" allowBlank="1" showInputMessage="1" showErrorMessage="1" sqref="O1">
      <formula1>$V$28:$V$29</formula1>
    </dataValidation>
    <dataValidation type="list" allowBlank="1" showInputMessage="1" showErrorMessage="1" sqref="I8:I36">
      <formula1>$X$26:$BJ$26</formula1>
    </dataValidation>
  </dataValidations>
  <printOptions/>
  <pageMargins left="0.3937007874015748" right="0.2362204724409449" top="0.5905511811023623" bottom="0.5905511811023623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BJ4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50390625" style="2" customWidth="1"/>
    <col min="2" max="2" width="5.625" style="2" customWidth="1"/>
    <col min="3" max="3" width="13.625" style="2" customWidth="1"/>
    <col min="4" max="4" width="4.375" style="2" customWidth="1"/>
    <col min="5" max="8" width="8.125" style="2" hidden="1" customWidth="1"/>
    <col min="9" max="9" width="14.00390625" style="2" customWidth="1"/>
    <col min="10" max="10" width="8.25390625" style="2" customWidth="1"/>
    <col min="11" max="11" width="14.00390625" style="2" customWidth="1"/>
    <col min="12" max="12" width="8.25390625" style="2" customWidth="1"/>
    <col min="13" max="13" width="4.50390625" style="2" customWidth="1"/>
    <col min="14" max="14" width="5.375" style="2" hidden="1" customWidth="1"/>
    <col min="15" max="15" width="12.50390625" style="2" customWidth="1"/>
    <col min="16" max="16" width="0.6171875" style="2" customWidth="1"/>
    <col min="17" max="17" width="4.125" style="2" customWidth="1"/>
    <col min="18" max="18" width="5.00390625" style="2" customWidth="1"/>
    <col min="19" max="19" width="0.875" style="2" customWidth="1"/>
    <col min="20" max="20" width="5.875" style="2" customWidth="1"/>
    <col min="21" max="21" width="14.75390625" style="2" customWidth="1"/>
    <col min="22" max="27" width="21.875" style="2" customWidth="1"/>
    <col min="28" max="28" width="9.00390625" style="2" customWidth="1"/>
    <col min="29" max="29" width="13.50390625" style="2" customWidth="1"/>
    <col min="30" max="16384" width="9.00390625" style="2" customWidth="1"/>
  </cols>
  <sheetData>
    <row r="1" ht="36" customHeight="1" thickBot="1" thickTop="1">
      <c r="O1" s="119" t="s">
        <v>122</v>
      </c>
    </row>
    <row r="2" spans="1:18" ht="27" thickTop="1">
      <c r="A2" s="77" t="s">
        <v>5</v>
      </c>
      <c r="B2" s="115">
        <v>77</v>
      </c>
      <c r="C2" s="77" t="s">
        <v>80</v>
      </c>
      <c r="D2" s="134" t="s">
        <v>81</v>
      </c>
      <c r="E2" s="134"/>
      <c r="F2" s="134"/>
      <c r="G2" s="134"/>
      <c r="H2" s="134"/>
      <c r="I2" s="134"/>
      <c r="J2" s="78" t="s">
        <v>99</v>
      </c>
      <c r="L2" s="77"/>
      <c r="M2" s="78"/>
      <c r="N2" s="1"/>
      <c r="O2" s="122" t="s">
        <v>77</v>
      </c>
      <c r="Q2" s="116" t="s">
        <v>23</v>
      </c>
      <c r="R2" s="1"/>
    </row>
    <row r="3" spans="1:18" ht="14.25" thickBot="1">
      <c r="A3" s="3" t="s">
        <v>43</v>
      </c>
      <c r="B3" s="3"/>
      <c r="C3" s="3"/>
      <c r="D3" s="3"/>
      <c r="E3" s="3"/>
      <c r="F3" s="3"/>
      <c r="G3" s="3"/>
      <c r="H3" s="3"/>
      <c r="I3" s="4"/>
      <c r="J3" s="5"/>
      <c r="K3" s="5"/>
      <c r="L3" s="5"/>
      <c r="M3" s="6"/>
      <c r="N3" s="6"/>
      <c r="O3" s="7" t="s">
        <v>40</v>
      </c>
      <c r="P3" s="7"/>
      <c r="Q3" s="7"/>
      <c r="R3" s="7"/>
    </row>
    <row r="4" spans="1:22" ht="14.25" hidden="1" thickBot="1">
      <c r="A4" s="3"/>
      <c r="B4" s="3"/>
      <c r="C4" s="3"/>
      <c r="D4" s="3"/>
      <c r="E4" s="3"/>
      <c r="F4" s="3"/>
      <c r="G4" s="3"/>
      <c r="H4" s="3"/>
      <c r="I4" s="8"/>
      <c r="J4" s="9" t="s">
        <v>27</v>
      </c>
      <c r="K4" s="82"/>
      <c r="L4" s="8"/>
      <c r="M4" s="9" t="s">
        <v>28</v>
      </c>
      <c r="N4" s="10"/>
      <c r="O4" s="83"/>
      <c r="P4" s="84"/>
      <c r="Q4" s="84"/>
      <c r="R4" s="84"/>
      <c r="U4" s="11"/>
      <c r="V4" s="11"/>
    </row>
    <row r="5" spans="1:22" ht="15" customHeight="1" thickBot="1">
      <c r="A5" s="135" t="s">
        <v>0</v>
      </c>
      <c r="B5" s="12" t="s">
        <v>18</v>
      </c>
      <c r="C5" s="137" t="s">
        <v>7</v>
      </c>
      <c r="D5" s="139" t="s">
        <v>1</v>
      </c>
      <c r="E5" s="13"/>
      <c r="F5" s="14"/>
      <c r="G5" s="14"/>
      <c r="H5" s="15"/>
      <c r="I5" s="141" t="s">
        <v>2</v>
      </c>
      <c r="J5" s="142"/>
      <c r="K5" s="142"/>
      <c r="L5" s="142"/>
      <c r="M5" s="143"/>
      <c r="N5" s="16"/>
      <c r="O5" s="144" t="s">
        <v>24</v>
      </c>
      <c r="P5" s="79"/>
      <c r="Q5" s="79"/>
      <c r="R5" s="79"/>
      <c r="V5" s="11"/>
    </row>
    <row r="6" spans="1:31" ht="15" customHeight="1" thickBot="1">
      <c r="A6" s="136"/>
      <c r="B6" s="17" t="s">
        <v>19</v>
      </c>
      <c r="C6" s="138"/>
      <c r="D6" s="140"/>
      <c r="E6" s="18" t="s">
        <v>6</v>
      </c>
      <c r="F6" s="19" t="s">
        <v>9</v>
      </c>
      <c r="G6" s="19" t="s">
        <v>20</v>
      </c>
      <c r="H6" s="20" t="s">
        <v>21</v>
      </c>
      <c r="I6" s="8" t="s">
        <v>3</v>
      </c>
      <c r="J6" s="21" t="s">
        <v>10</v>
      </c>
      <c r="K6" s="8" t="s">
        <v>3</v>
      </c>
      <c r="L6" s="21" t="s">
        <v>10</v>
      </c>
      <c r="M6" s="22" t="s">
        <v>4</v>
      </c>
      <c r="N6" s="23"/>
      <c r="O6" s="145"/>
      <c r="P6" s="33"/>
      <c r="Q6" s="130" t="s">
        <v>44</v>
      </c>
      <c r="R6" s="130"/>
      <c r="AB6" s="2" t="s">
        <v>111</v>
      </c>
      <c r="AC6" s="2" t="s">
        <v>112</v>
      </c>
      <c r="AD6" s="2" t="s">
        <v>114</v>
      </c>
      <c r="AE6" s="2" t="s">
        <v>115</v>
      </c>
    </row>
    <row r="7" spans="1:31" ht="18" customHeight="1" thickBot="1">
      <c r="A7" s="24">
        <v>1</v>
      </c>
      <c r="B7" s="45"/>
      <c r="C7" s="45"/>
      <c r="D7" s="45"/>
      <c r="E7" s="99"/>
      <c r="F7" s="93">
        <f>$K$39</f>
        <v>0</v>
      </c>
      <c r="G7" s="93"/>
      <c r="H7" s="100" t="s">
        <v>52</v>
      </c>
      <c r="I7" s="50"/>
      <c r="J7" s="51"/>
      <c r="K7" s="50"/>
      <c r="L7" s="51"/>
      <c r="M7" s="52"/>
      <c r="N7" s="110">
        <f>IF(M7="","",VLOOKUP(M7,$Q$10:$R$20,2,FALSE))</f>
      </c>
      <c r="O7" s="70"/>
      <c r="P7" s="79"/>
      <c r="Q7" s="87" t="s">
        <v>45</v>
      </c>
      <c r="R7" s="88"/>
      <c r="AB7" s="2">
        <f>VLOOKUP($O$2,$AA$8:$AE$12,2,FALSE)</f>
        <v>600</v>
      </c>
      <c r="AC7" s="2">
        <f>VLOOKUP($O$2,$AA$8:$AE$12,3,FALSE)</f>
        <v>1600</v>
      </c>
      <c r="AD7" s="2">
        <f>VLOOKUP($O$2,$AA$8:$AE$12,4,FALSE)</f>
        <v>800</v>
      </c>
      <c r="AE7" s="2">
        <f>VLOOKUP($O$2,$AA$8:$AE$12,5,FALSE)</f>
        <v>1800</v>
      </c>
    </row>
    <row r="8" spans="1:31" ht="18" customHeight="1" thickBot="1">
      <c r="A8" s="25">
        <v>2</v>
      </c>
      <c r="B8" s="46"/>
      <c r="C8" s="46"/>
      <c r="D8" s="46"/>
      <c r="E8" s="101"/>
      <c r="F8" s="102">
        <f aca="true" t="shared" si="0" ref="F8:F36">$K$39</f>
        <v>0</v>
      </c>
      <c r="G8" s="102"/>
      <c r="H8" s="103" t="s">
        <v>22</v>
      </c>
      <c r="I8" s="53"/>
      <c r="J8" s="54"/>
      <c r="K8" s="53"/>
      <c r="L8" s="54"/>
      <c r="M8" s="55"/>
      <c r="N8" s="111">
        <f>IF(M8="","",VLOOKUP(M8,$Q$10:$R$20,2,FALSE))</f>
      </c>
      <c r="O8" s="71"/>
      <c r="P8" s="79"/>
      <c r="Q8" s="89" t="s">
        <v>72</v>
      </c>
      <c r="R8" s="90">
        <v>45.12</v>
      </c>
      <c r="T8" s="11"/>
      <c r="U8" s="26"/>
      <c r="AA8" s="2" t="s">
        <v>129</v>
      </c>
      <c r="AB8" s="2">
        <v>1100</v>
      </c>
      <c r="AC8" s="2">
        <v>1600</v>
      </c>
      <c r="AD8" s="2">
        <v>1300</v>
      </c>
      <c r="AE8" s="2">
        <v>1800</v>
      </c>
    </row>
    <row r="9" spans="1:31" ht="18" customHeight="1" thickBot="1">
      <c r="A9" s="25">
        <v>3</v>
      </c>
      <c r="B9" s="46"/>
      <c r="C9" s="46"/>
      <c r="D9" s="46"/>
      <c r="E9" s="101"/>
      <c r="F9" s="102">
        <f t="shared" si="0"/>
        <v>0</v>
      </c>
      <c r="G9" s="102"/>
      <c r="H9" s="103" t="s">
        <v>22</v>
      </c>
      <c r="I9" s="53"/>
      <c r="J9" s="54"/>
      <c r="K9" s="53"/>
      <c r="L9" s="54"/>
      <c r="M9" s="55"/>
      <c r="N9" s="111">
        <f>IF(M9="","",VLOOKUP(M9,$Q$10:$R$20,2,FALSE))</f>
      </c>
      <c r="O9" s="71"/>
      <c r="P9" s="79"/>
      <c r="Q9" s="91"/>
      <c r="R9" s="92"/>
      <c r="U9" s="26"/>
      <c r="AA9" s="2" t="s">
        <v>130</v>
      </c>
      <c r="AB9" s="2">
        <v>1600</v>
      </c>
      <c r="AC9" s="2">
        <v>1600</v>
      </c>
      <c r="AD9" s="2">
        <v>1800</v>
      </c>
      <c r="AE9" s="2">
        <v>1800</v>
      </c>
    </row>
    <row r="10" spans="1:31" ht="18" customHeight="1" thickBot="1">
      <c r="A10" s="25">
        <v>4</v>
      </c>
      <c r="B10" s="46"/>
      <c r="C10" s="46"/>
      <c r="D10" s="46"/>
      <c r="E10" s="101"/>
      <c r="F10" s="102">
        <f t="shared" si="0"/>
        <v>0</v>
      </c>
      <c r="G10" s="102"/>
      <c r="H10" s="103" t="s">
        <v>22</v>
      </c>
      <c r="I10" s="53"/>
      <c r="J10" s="54"/>
      <c r="K10" s="53"/>
      <c r="L10" s="54"/>
      <c r="M10" s="55"/>
      <c r="N10" s="111">
        <f aca="true" t="shared" si="1" ref="N10:N35">IF(M10="","",VLOOKUP(M10,$Q$10:$R$20,2,FALSE))</f>
      </c>
      <c r="O10" s="71"/>
      <c r="P10" s="79"/>
      <c r="Q10" s="89" t="s">
        <v>72</v>
      </c>
      <c r="R10" s="81"/>
      <c r="AA10" s="2" t="s">
        <v>113</v>
      </c>
      <c r="AB10" s="2">
        <v>700</v>
      </c>
      <c r="AC10" s="2">
        <v>1600</v>
      </c>
      <c r="AD10" s="2">
        <v>900</v>
      </c>
      <c r="AE10" s="2">
        <v>1800</v>
      </c>
    </row>
    <row r="11" spans="1:31" ht="18" customHeight="1" thickBot="1">
      <c r="A11" s="25">
        <v>5</v>
      </c>
      <c r="B11" s="47"/>
      <c r="C11" s="46"/>
      <c r="D11" s="46"/>
      <c r="E11" s="101"/>
      <c r="F11" s="102">
        <f t="shared" si="0"/>
        <v>0</v>
      </c>
      <c r="G11" s="102"/>
      <c r="H11" s="103" t="s">
        <v>22</v>
      </c>
      <c r="I11" s="53"/>
      <c r="J11" s="54"/>
      <c r="K11" s="53"/>
      <c r="L11" s="54"/>
      <c r="M11" s="55"/>
      <c r="N11" s="111">
        <f t="shared" si="1"/>
      </c>
      <c r="O11" s="71"/>
      <c r="P11" s="79"/>
      <c r="Q11" s="89" t="s">
        <v>73</v>
      </c>
      <c r="R11" s="81"/>
      <c r="T11" s="27" t="s">
        <v>25</v>
      </c>
      <c r="U11" s="28"/>
      <c r="AA11" s="2" t="s">
        <v>77</v>
      </c>
      <c r="AB11" s="2">
        <v>600</v>
      </c>
      <c r="AC11" s="2">
        <v>1600</v>
      </c>
      <c r="AD11" s="2">
        <v>800</v>
      </c>
      <c r="AE11" s="2">
        <v>1800</v>
      </c>
    </row>
    <row r="12" spans="1:31" ht="18" customHeight="1" thickBot="1">
      <c r="A12" s="29">
        <v>6</v>
      </c>
      <c r="B12" s="45"/>
      <c r="C12" s="48"/>
      <c r="D12" s="48"/>
      <c r="E12" s="104"/>
      <c r="F12" s="105">
        <f t="shared" si="0"/>
        <v>0</v>
      </c>
      <c r="G12" s="105"/>
      <c r="H12" s="106" t="s">
        <v>22</v>
      </c>
      <c r="I12" s="56"/>
      <c r="J12" s="57"/>
      <c r="K12" s="58"/>
      <c r="L12" s="59"/>
      <c r="M12" s="60"/>
      <c r="N12" s="112">
        <f t="shared" si="1"/>
      </c>
      <c r="O12" s="72"/>
      <c r="P12" s="79"/>
      <c r="Q12" s="89" t="s">
        <v>74</v>
      </c>
      <c r="R12" s="81"/>
      <c r="T12" s="30" t="s">
        <v>29</v>
      </c>
      <c r="U12" s="118" t="s">
        <v>124</v>
      </c>
      <c r="AA12" s="2" t="s">
        <v>78</v>
      </c>
      <c r="AB12" s="2">
        <v>500</v>
      </c>
      <c r="AC12" s="2">
        <v>1100</v>
      </c>
      <c r="AD12" s="2">
        <v>700</v>
      </c>
      <c r="AE12" s="2">
        <v>1300</v>
      </c>
    </row>
    <row r="13" spans="1:21" ht="18" customHeight="1" thickBot="1">
      <c r="A13" s="25">
        <v>7</v>
      </c>
      <c r="B13" s="46"/>
      <c r="C13" s="46"/>
      <c r="D13" s="46"/>
      <c r="E13" s="101"/>
      <c r="F13" s="102">
        <f t="shared" si="0"/>
        <v>0</v>
      </c>
      <c r="G13" s="102"/>
      <c r="H13" s="103" t="s">
        <v>22</v>
      </c>
      <c r="I13" s="53"/>
      <c r="J13" s="54"/>
      <c r="K13" s="61"/>
      <c r="L13" s="62"/>
      <c r="M13" s="55"/>
      <c r="N13" s="111">
        <f t="shared" si="1"/>
      </c>
      <c r="O13" s="71"/>
      <c r="P13" s="79"/>
      <c r="Q13" s="89" t="s">
        <v>75</v>
      </c>
      <c r="R13" s="81"/>
      <c r="T13" s="30" t="s">
        <v>26</v>
      </c>
      <c r="U13" s="2" t="s">
        <v>128</v>
      </c>
    </row>
    <row r="14" spans="1:21" ht="18" customHeight="1" thickBot="1">
      <c r="A14" s="25">
        <v>8</v>
      </c>
      <c r="B14" s="46"/>
      <c r="C14" s="46"/>
      <c r="D14" s="46"/>
      <c r="E14" s="101"/>
      <c r="F14" s="102">
        <f t="shared" si="0"/>
        <v>0</v>
      </c>
      <c r="G14" s="102"/>
      <c r="H14" s="103" t="s">
        <v>22</v>
      </c>
      <c r="I14" s="53"/>
      <c r="J14" s="54"/>
      <c r="K14" s="61"/>
      <c r="L14" s="62"/>
      <c r="M14" s="55"/>
      <c r="N14" s="111">
        <f t="shared" si="1"/>
      </c>
      <c r="O14" s="71"/>
      <c r="P14" s="79"/>
      <c r="Q14" s="89" t="s">
        <v>76</v>
      </c>
      <c r="R14" s="81"/>
      <c r="T14" s="30" t="s">
        <v>32</v>
      </c>
      <c r="U14" s="31" t="s">
        <v>125</v>
      </c>
    </row>
    <row r="15" spans="1:21" ht="18" customHeight="1" thickBot="1">
      <c r="A15" s="25">
        <v>9</v>
      </c>
      <c r="B15" s="46"/>
      <c r="C15" s="46"/>
      <c r="D15" s="46"/>
      <c r="E15" s="101"/>
      <c r="F15" s="102">
        <f t="shared" si="0"/>
        <v>0</v>
      </c>
      <c r="G15" s="102"/>
      <c r="H15" s="103" t="s">
        <v>22</v>
      </c>
      <c r="I15" s="53"/>
      <c r="J15" s="54"/>
      <c r="K15" s="61"/>
      <c r="L15" s="62"/>
      <c r="M15" s="55"/>
      <c r="N15" s="111">
        <f t="shared" si="1"/>
      </c>
      <c r="O15" s="71"/>
      <c r="P15" s="79"/>
      <c r="Q15" s="89"/>
      <c r="R15" s="117"/>
      <c r="T15" s="30" t="s">
        <v>33</v>
      </c>
      <c r="U15" s="31" t="s">
        <v>30</v>
      </c>
    </row>
    <row r="16" spans="1:21" ht="18" customHeight="1" thickBot="1">
      <c r="A16" s="25">
        <v>10</v>
      </c>
      <c r="B16" s="47"/>
      <c r="C16" s="46"/>
      <c r="D16" s="46"/>
      <c r="E16" s="101"/>
      <c r="F16" s="102">
        <f t="shared" si="0"/>
        <v>0</v>
      </c>
      <c r="G16" s="102"/>
      <c r="H16" s="103" t="s">
        <v>22</v>
      </c>
      <c r="I16" s="63"/>
      <c r="J16" s="64"/>
      <c r="K16" s="65"/>
      <c r="L16" s="62"/>
      <c r="M16" s="55"/>
      <c r="N16" s="111">
        <f t="shared" si="1"/>
      </c>
      <c r="O16" s="71"/>
      <c r="P16" s="79"/>
      <c r="Q16" s="89"/>
      <c r="R16" s="117"/>
      <c r="T16" s="30" t="s">
        <v>35</v>
      </c>
      <c r="U16" s="31" t="s">
        <v>48</v>
      </c>
    </row>
    <row r="17" spans="1:21" ht="18" customHeight="1">
      <c r="A17" s="29">
        <v>11</v>
      </c>
      <c r="B17" s="45"/>
      <c r="C17" s="48"/>
      <c r="D17" s="48"/>
      <c r="E17" s="104"/>
      <c r="F17" s="105">
        <f t="shared" si="0"/>
        <v>0</v>
      </c>
      <c r="G17" s="105"/>
      <c r="H17" s="106" t="s">
        <v>22</v>
      </c>
      <c r="I17" s="50"/>
      <c r="J17" s="51"/>
      <c r="K17" s="66"/>
      <c r="L17" s="59"/>
      <c r="M17" s="60"/>
      <c r="N17" s="112">
        <f t="shared" si="1"/>
      </c>
      <c r="O17" s="72"/>
      <c r="P17" s="79"/>
      <c r="Q17" s="93"/>
      <c r="R17" s="93"/>
      <c r="T17" s="30" t="s">
        <v>37</v>
      </c>
      <c r="U17" s="31" t="s">
        <v>31</v>
      </c>
    </row>
    <row r="18" spans="1:21" ht="18" customHeight="1">
      <c r="A18" s="25">
        <v>12</v>
      </c>
      <c r="B18" s="46"/>
      <c r="C18" s="46"/>
      <c r="D18" s="46"/>
      <c r="E18" s="101"/>
      <c r="F18" s="102">
        <f t="shared" si="0"/>
        <v>0</v>
      </c>
      <c r="G18" s="102"/>
      <c r="H18" s="103" t="s">
        <v>22</v>
      </c>
      <c r="I18" s="53"/>
      <c r="J18" s="54"/>
      <c r="K18" s="61"/>
      <c r="L18" s="62"/>
      <c r="M18" s="55"/>
      <c r="N18" s="111">
        <f t="shared" si="1"/>
      </c>
      <c r="O18" s="71"/>
      <c r="P18" s="79"/>
      <c r="Q18" s="93"/>
      <c r="R18" s="93"/>
      <c r="T18" s="30" t="s">
        <v>38</v>
      </c>
      <c r="U18" s="31" t="s">
        <v>49</v>
      </c>
    </row>
    <row r="19" spans="1:21" ht="18" customHeight="1">
      <c r="A19" s="25">
        <v>13</v>
      </c>
      <c r="B19" s="46"/>
      <c r="C19" s="46"/>
      <c r="D19" s="46"/>
      <c r="E19" s="101"/>
      <c r="F19" s="102">
        <f t="shared" si="0"/>
        <v>0</v>
      </c>
      <c r="G19" s="102"/>
      <c r="H19" s="103" t="s">
        <v>22</v>
      </c>
      <c r="I19" s="53"/>
      <c r="J19" s="54"/>
      <c r="K19" s="61"/>
      <c r="L19" s="62"/>
      <c r="M19" s="55"/>
      <c r="N19" s="111">
        <f t="shared" si="1"/>
      </c>
      <c r="O19" s="71"/>
      <c r="P19" s="79"/>
      <c r="Q19" s="93"/>
      <c r="R19" s="93"/>
      <c r="T19" s="30" t="s">
        <v>39</v>
      </c>
      <c r="U19" s="27" t="s">
        <v>46</v>
      </c>
    </row>
    <row r="20" spans="1:21" ht="18" customHeight="1">
      <c r="A20" s="25">
        <v>14</v>
      </c>
      <c r="B20" s="46"/>
      <c r="C20" s="46"/>
      <c r="D20" s="46"/>
      <c r="E20" s="101"/>
      <c r="F20" s="102">
        <f t="shared" si="0"/>
        <v>0</v>
      </c>
      <c r="G20" s="102"/>
      <c r="H20" s="103" t="s">
        <v>22</v>
      </c>
      <c r="I20" s="53"/>
      <c r="J20" s="54"/>
      <c r="K20" s="61"/>
      <c r="L20" s="62"/>
      <c r="M20" s="55"/>
      <c r="N20" s="111">
        <f t="shared" si="1"/>
      </c>
      <c r="O20" s="71"/>
      <c r="P20" s="79"/>
      <c r="Q20" s="93"/>
      <c r="R20" s="93"/>
      <c r="T20" s="30" t="s">
        <v>50</v>
      </c>
      <c r="U20" s="27" t="s">
        <v>34</v>
      </c>
    </row>
    <row r="21" spans="1:21" ht="18" customHeight="1" thickBot="1">
      <c r="A21" s="32">
        <v>15</v>
      </c>
      <c r="B21" s="49"/>
      <c r="C21" s="49"/>
      <c r="D21" s="49"/>
      <c r="E21" s="107"/>
      <c r="F21" s="108">
        <f t="shared" si="0"/>
        <v>0</v>
      </c>
      <c r="G21" s="108"/>
      <c r="H21" s="109" t="s">
        <v>22</v>
      </c>
      <c r="I21" s="53"/>
      <c r="J21" s="54"/>
      <c r="K21" s="61"/>
      <c r="L21" s="67"/>
      <c r="M21" s="68"/>
      <c r="N21" s="113">
        <f t="shared" si="1"/>
      </c>
      <c r="O21" s="73"/>
      <c r="P21" s="79"/>
      <c r="Q21" s="93"/>
      <c r="R21" s="97"/>
      <c r="T21" s="98" t="s">
        <v>51</v>
      </c>
      <c r="U21" s="27" t="s">
        <v>36</v>
      </c>
    </row>
    <row r="22" spans="1:21" ht="18" customHeight="1">
      <c r="A22" s="24">
        <v>16</v>
      </c>
      <c r="B22" s="45"/>
      <c r="C22" s="45"/>
      <c r="D22" s="45"/>
      <c r="E22" s="99"/>
      <c r="F22" s="93">
        <f t="shared" si="0"/>
        <v>0</v>
      </c>
      <c r="G22" s="93"/>
      <c r="H22" s="100" t="s">
        <v>22</v>
      </c>
      <c r="I22" s="56"/>
      <c r="J22" s="57"/>
      <c r="K22" s="58"/>
      <c r="L22" s="69"/>
      <c r="M22" s="52"/>
      <c r="N22" s="110">
        <f t="shared" si="1"/>
      </c>
      <c r="O22" s="70"/>
      <c r="P22" s="79"/>
      <c r="Q22" s="93"/>
      <c r="R22" s="97"/>
      <c r="T22" s="98" t="s">
        <v>54</v>
      </c>
      <c r="U22" s="27" t="s">
        <v>53</v>
      </c>
    </row>
    <row r="23" spans="1:21" ht="18" customHeight="1">
      <c r="A23" s="25">
        <v>17</v>
      </c>
      <c r="B23" s="46"/>
      <c r="C23" s="46"/>
      <c r="D23" s="46"/>
      <c r="E23" s="101"/>
      <c r="F23" s="102">
        <f t="shared" si="0"/>
        <v>0</v>
      </c>
      <c r="G23" s="102"/>
      <c r="H23" s="103" t="s">
        <v>22</v>
      </c>
      <c r="I23" s="53"/>
      <c r="J23" s="54"/>
      <c r="K23" s="61"/>
      <c r="L23" s="62"/>
      <c r="M23" s="55"/>
      <c r="N23" s="111">
        <f t="shared" si="1"/>
      </c>
      <c r="O23" s="71"/>
      <c r="P23" s="79"/>
      <c r="Q23" s="93"/>
      <c r="R23" s="97"/>
      <c r="T23" s="98"/>
      <c r="U23" s="27"/>
    </row>
    <row r="24" spans="1:21" ht="18" customHeight="1">
      <c r="A24" s="25">
        <v>18</v>
      </c>
      <c r="B24" s="46"/>
      <c r="C24" s="46"/>
      <c r="D24" s="46"/>
      <c r="E24" s="101"/>
      <c r="F24" s="102">
        <f t="shared" si="0"/>
        <v>0</v>
      </c>
      <c r="G24" s="102"/>
      <c r="H24" s="103" t="s">
        <v>22</v>
      </c>
      <c r="I24" s="53"/>
      <c r="J24" s="54"/>
      <c r="K24" s="61"/>
      <c r="L24" s="62"/>
      <c r="M24" s="55"/>
      <c r="N24" s="111">
        <f t="shared" si="1"/>
      </c>
      <c r="O24" s="71"/>
      <c r="P24" s="79"/>
      <c r="Q24" s="93"/>
      <c r="R24" s="94"/>
      <c r="U24" s="27"/>
    </row>
    <row r="25" spans="1:18" ht="18" customHeight="1">
      <c r="A25" s="25">
        <v>19</v>
      </c>
      <c r="B25" s="46"/>
      <c r="C25" s="46"/>
      <c r="D25" s="46"/>
      <c r="E25" s="101"/>
      <c r="F25" s="102">
        <f t="shared" si="0"/>
        <v>0</v>
      </c>
      <c r="G25" s="102"/>
      <c r="H25" s="103" t="s">
        <v>22</v>
      </c>
      <c r="I25" s="53"/>
      <c r="J25" s="54"/>
      <c r="K25" s="61"/>
      <c r="L25" s="62"/>
      <c r="M25" s="55"/>
      <c r="N25" s="111">
        <f t="shared" si="1"/>
      </c>
      <c r="O25" s="71"/>
      <c r="P25" s="79"/>
      <c r="Q25" s="93"/>
      <c r="R25" s="94"/>
    </row>
    <row r="26" spans="1:62" ht="18" customHeight="1" thickBot="1">
      <c r="A26" s="32">
        <v>20</v>
      </c>
      <c r="B26" s="49"/>
      <c r="C26" s="49"/>
      <c r="D26" s="49"/>
      <c r="E26" s="107"/>
      <c r="F26" s="108">
        <f t="shared" si="0"/>
        <v>0</v>
      </c>
      <c r="G26" s="108"/>
      <c r="H26" s="109" t="s">
        <v>22</v>
      </c>
      <c r="I26" s="63"/>
      <c r="J26" s="64"/>
      <c r="K26" s="65"/>
      <c r="L26" s="67"/>
      <c r="M26" s="68"/>
      <c r="N26" s="113">
        <f t="shared" si="1"/>
      </c>
      <c r="O26" s="73"/>
      <c r="P26" s="79"/>
      <c r="Q26" s="93"/>
      <c r="R26" s="94"/>
      <c r="X26" s="2" t="str">
        <f>IF($O$1="","エラー",IF(X27=0,"",$O$1&amp;X27))</f>
        <v>区内一般100m</v>
      </c>
      <c r="Y26" s="2" t="str">
        <f aca="true" t="shared" si="2" ref="Y26:BJ26">IF($O$1="","エラー",IF(Y27=0,"",$O$1&amp;Y27))</f>
        <v>区内一般800m</v>
      </c>
      <c r="Z26" s="2" t="str">
        <f t="shared" si="2"/>
        <v>区内一般3000m</v>
      </c>
      <c r="AA26" s="2" t="str">
        <f t="shared" si="2"/>
        <v>区内一般走高跳</v>
      </c>
      <c r="AB26" s="2" t="str">
        <f t="shared" si="2"/>
        <v>区内一般走幅跳</v>
      </c>
      <c r="AC26" s="2" t="str">
        <f t="shared" si="2"/>
        <v>区内一般砲丸投</v>
      </c>
      <c r="AD26" s="2" t="str">
        <f t="shared" si="2"/>
        <v>区内中学2年100m</v>
      </c>
      <c r="AE26" s="2" t="str">
        <f t="shared" si="2"/>
        <v>区内中学3年100m</v>
      </c>
      <c r="AF26" s="2" t="str">
        <f t="shared" si="2"/>
        <v>区内中学共通200m</v>
      </c>
      <c r="AG26" s="2" t="str">
        <f t="shared" si="2"/>
        <v>区内中学共通800m</v>
      </c>
      <c r="AH26" s="2" t="str">
        <f t="shared" si="2"/>
        <v>区内中学共通1500m</v>
      </c>
      <c r="AI26" s="2" t="str">
        <f t="shared" si="2"/>
        <v>区内中学共通100mH</v>
      </c>
      <c r="AJ26" s="2" t="str">
        <f t="shared" si="2"/>
        <v>区内中学共通走高跳</v>
      </c>
      <c r="AK26" s="2" t="str">
        <f t="shared" si="2"/>
        <v>区内中学共通走幅跳</v>
      </c>
      <c r="AL26" s="2" t="str">
        <f t="shared" si="2"/>
        <v>区内中学共通砲丸投</v>
      </c>
      <c r="AM26" s="2" t="str">
        <f t="shared" si="2"/>
        <v>区内小学1～3年100m</v>
      </c>
      <c r="AN26" s="2" t="str">
        <f t="shared" si="2"/>
        <v>区内小学1～3 1000m</v>
      </c>
      <c r="AO26" s="2" t="str">
        <f t="shared" si="2"/>
        <v>区内小学1～3走幅跳</v>
      </c>
      <c r="AP26" s="2" t="str">
        <f t="shared" si="2"/>
        <v>区内小学4～6年100m</v>
      </c>
      <c r="AQ26" s="2" t="str">
        <f t="shared" si="2"/>
        <v>区内小学4～6 1000m</v>
      </c>
      <c r="AR26" s="2" t="str">
        <f t="shared" si="2"/>
        <v>区内小学4～6走幅跳</v>
      </c>
      <c r="AS26" s="2">
        <f t="shared" si="2"/>
      </c>
      <c r="AT26" s="2">
        <f t="shared" si="2"/>
      </c>
      <c r="AU26" s="2">
        <f t="shared" si="2"/>
      </c>
      <c r="AV26" s="2">
        <f t="shared" si="2"/>
      </c>
      <c r="AW26" s="2">
        <f t="shared" si="2"/>
      </c>
      <c r="AX26" s="2">
        <f t="shared" si="2"/>
      </c>
      <c r="AY26" s="2">
        <f t="shared" si="2"/>
      </c>
      <c r="AZ26" s="2">
        <f t="shared" si="2"/>
      </c>
      <c r="BA26" s="2">
        <f t="shared" si="2"/>
      </c>
      <c r="BB26" s="2">
        <f t="shared" si="2"/>
      </c>
      <c r="BC26" s="2">
        <f t="shared" si="2"/>
      </c>
      <c r="BD26" s="2">
        <f t="shared" si="2"/>
      </c>
      <c r="BE26" s="2">
        <f t="shared" si="2"/>
      </c>
      <c r="BF26" s="2">
        <f t="shared" si="2"/>
      </c>
      <c r="BG26" s="2">
        <f t="shared" si="2"/>
      </c>
      <c r="BH26" s="2">
        <f t="shared" si="2"/>
      </c>
      <c r="BI26" s="2">
        <f t="shared" si="2"/>
      </c>
      <c r="BJ26" s="2">
        <f t="shared" si="2"/>
      </c>
    </row>
    <row r="27" spans="1:62" ht="18" customHeight="1">
      <c r="A27" s="24">
        <v>21</v>
      </c>
      <c r="B27" s="45"/>
      <c r="C27" s="45"/>
      <c r="D27" s="45"/>
      <c r="E27" s="99"/>
      <c r="F27" s="93">
        <f t="shared" si="0"/>
        <v>0</v>
      </c>
      <c r="G27" s="93"/>
      <c r="H27" s="100" t="s">
        <v>22</v>
      </c>
      <c r="I27" s="50"/>
      <c r="J27" s="51"/>
      <c r="K27" s="66"/>
      <c r="L27" s="69"/>
      <c r="M27" s="52"/>
      <c r="N27" s="110">
        <f t="shared" si="1"/>
      </c>
      <c r="O27" s="70"/>
      <c r="P27" s="79"/>
      <c r="Q27" s="79"/>
      <c r="R27" s="79"/>
      <c r="W27" s="114"/>
      <c r="X27" s="114" t="str">
        <f>IF($D$2=$W$28,VLOOKUP($D$2,$W$28:$BK$40,2,FALSE),IF($D$2=$W$29,VLOOKUP($D$2,$W$28:$BK$40,2,FALSE),IF($D$2=$W$30,VLOOKUP($D$2,$W$28:$BK$40,2,FALSE),IF($D$2=$W$31,VLOOKUP($D$2,$W$28:$BK$40,2,FALSE)))))</f>
        <v>一般100m</v>
      </c>
      <c r="Y27" s="114" t="str">
        <f>IF($D$2=$W$28,VLOOKUP($D$2,$W$28:$BK$40,3,FALSE),IF($D$2=$W$29,VLOOKUP($D$2,$W$28:$BK$40,3,FALSE),IF($D$2=$W$30,VLOOKUP($D$2,$W$28:$BK$40,3,FALSE),IF($D$2=$W$31,VLOOKUP($D$2,$W$28:$BK$40,3,FALSE)))))</f>
        <v>一般800m</v>
      </c>
      <c r="Z27" s="114" t="str">
        <f>IF($D$2=$W$28,VLOOKUP($D$2,$W$28:$BK$40,4,FALSE),IF($D$2=$W$29,VLOOKUP($D$2,$W$28:$BK$40,4,FALSE),IF($D$2=$W$30,VLOOKUP($D$2,$W$28:$BK$40,4,FALSE),IF($D$2=$W$31,VLOOKUP($D$2,$W$28:$BK$40,4,FALSE)))))</f>
        <v>一般3000m</v>
      </c>
      <c r="AA27" s="114" t="str">
        <f>IF($D$2=$W$28,VLOOKUP($D$2,$W$28:$BK$40,5,FALSE),IF($D$2=$W$29,VLOOKUP($D$2,$W$28:$BK$40,5,FALSE),IF($D$2=$W$30,VLOOKUP($D$2,$W$28:$BK$40,5,FALSE),IF($D$2=$W$31,VLOOKUP($D$2,$W$28:$BK$40,5,FALSE)))))</f>
        <v>一般走高跳</v>
      </c>
      <c r="AB27" s="114" t="str">
        <f>IF($D$2=$W$28,VLOOKUP($D$2,$W$28:$BK$40,6,FALSE),IF($D$2=$W$29,VLOOKUP($D$2,$W$28:$BK$40,6,FALSE),IF($D$2=$W$30,VLOOKUP($D$2,$W$28:$BK$40,6,FALSE),IF($D$2=$W$31,VLOOKUP($D$2,$W$28:$BK$40,6,FALSE)))))</f>
        <v>一般走幅跳</v>
      </c>
      <c r="AC27" s="114" t="str">
        <f>IF($D$2=$W$28,VLOOKUP($D$2,$W$28:$BK$40,7,FALSE),IF($D$2=$W$29,VLOOKUP($D$2,$W$28:$BK$40,7,FALSE),IF($D$2=$W$30,VLOOKUP($D$2,$W$28:$BK$40,7,FALSE),IF($D$2=$W$31,VLOOKUP($D$2,$W$28:$BK$40,7,FALSE)))))</f>
        <v>一般砲丸投</v>
      </c>
      <c r="AD27" s="114" t="str">
        <f>IF($D$2=$W$28,VLOOKUP($D$2,$W$28:$BK$40,8,FALSE),IF($D$2=$W$29,VLOOKUP($D$2,$W$28:$BK$40,8,FALSE),IF($D$2=$W$30,VLOOKUP($D$2,$W$28:$BK$40,8,FALSE),IF($D$2=$W$31,VLOOKUP($D$2,$W$28:$BK$40,8,FALSE)))))</f>
        <v>中学2年100m</v>
      </c>
      <c r="AE27" s="114" t="str">
        <f>IF($D$2=$W$28,VLOOKUP($D$2,$W$28:$BK$40,9,FALSE),IF($D$2=$W$29,VLOOKUP($D$2,$W$28:$BK$40,9,FALSE),IF($D$2=$W$30,VLOOKUP($D$2,$W$28:$BK$40,9,FALSE),IF($D$2=$W$31,VLOOKUP($D$2,$W$28:$BK$40,9,FALSE)))))</f>
        <v>中学3年100m</v>
      </c>
      <c r="AF27" s="114" t="str">
        <f>IF($D$2=$W$28,VLOOKUP($D$2,$W$28:$BK$40,10,FALSE),IF($D$2=$W$29,VLOOKUP($D$2,$W$28:$BK$40,10,FALSE),IF($D$2=$W$30,VLOOKUP($D$2,$W$28:$BK$40,10,FALSE),IF($D$2=$W$31,VLOOKUP($D$2,$W$28:$BK$40,10,FALSE)))))</f>
        <v>中学共通200m</v>
      </c>
      <c r="AG27" s="114" t="str">
        <f>IF($D$2=$W$28,VLOOKUP($D$2,$W$28:$BK$40,11,FALSE),IF($D$2=$W$29,VLOOKUP($D$2,$W$28:$BK$40,11,FALSE),IF($D$2=$W$30,VLOOKUP($D$2,$W$28:$BK$40,11,FALSE),IF($D$2=$W$31,VLOOKUP($D$2,$W$28:$BK$40,11,FALSE)))))</f>
        <v>中学共通800m</v>
      </c>
      <c r="AH27" s="114" t="str">
        <f>IF($D$2=$W$28,VLOOKUP($D$2,$W$28:$BK$40,12,FALSE),IF($D$2=$W$29,VLOOKUP($D$2,$W$28:$BK$40,12,FALSE),IF($D$2=$W$30,VLOOKUP($D$2,$W$28:$BK$40,12,FALSE),IF($D$2=$W$31,VLOOKUP($D$2,$W$28:$BK$40,12,FALSE)))))</f>
        <v>中学共通1500m</v>
      </c>
      <c r="AI27" s="114" t="str">
        <f>IF($D$2=$W$28,VLOOKUP($D$2,$W$28:$BK$40,13,FALSE),IF($D$2=$W$29,VLOOKUP($D$2,$W$28:$BK$40,13,FALSE),IF($D$2=$W$30,VLOOKUP($D$2,$W$28:$BK$40,13,FALSE),IF($D$2=$W$31,VLOOKUP($D$2,$W$28:$BK$40,13,FALSE)))))</f>
        <v>中学共通100mH</v>
      </c>
      <c r="AJ27" s="114" t="str">
        <f>IF($D$2=$W$28,VLOOKUP($D$2,$W$28:$BK$40,14,FALSE),IF($D$2=$W$29,VLOOKUP($D$2,$W$28:$BK$40,14,FALSE),IF($D$2=$W$30,VLOOKUP($D$2,$W$28:$BK$40,14,FALSE),IF($D$2=$W$31,VLOOKUP($D$2,$W$28:$BK$40,14,FALSE)))))</f>
        <v>中学共通走高跳</v>
      </c>
      <c r="AK27" s="114" t="str">
        <f>IF($D$2=$W$28,VLOOKUP($D$2,$W$28:$BK$40,15,FALSE),IF($D$2=$W$29,VLOOKUP($D$2,$W$28:$BK$40,15,FALSE),IF($D$2=$W$30,VLOOKUP($D$2,$W$28:$BK$40,15,FALSE),IF($D$2=$W$31,VLOOKUP($D$2,$W$28:$BK$40,15,FALSE)))))</f>
        <v>中学共通走幅跳</v>
      </c>
      <c r="AL27" s="114" t="str">
        <f>IF($D$2=$W$28,VLOOKUP($D$2,$W$28:$BK$40,16,FALSE),IF($D$2=$W$29,VLOOKUP($D$2,$W$28:$BK$40,16,FALSE),IF($D$2=$W$30,VLOOKUP($D$2,$W$28:$BK$40,16,FALSE),IF($D$2=$W$31,VLOOKUP($D$2,$W$28:$BK$40,16,FALSE)))))</f>
        <v>中学共通砲丸投</v>
      </c>
      <c r="AM27" s="114" t="str">
        <f>IF($D$2=$W$28,VLOOKUP($D$2,$W$28:$BK$40,17,FALSE),IF($D$2=$W$29,VLOOKUP($D$2,$W$28:$BK$40,17,FALSE),IF($D$2=$W$30,VLOOKUP($D$2,$W$28:$BK$40,17,FALSE),IF($D$2=$W$31,VLOOKUP($D$2,$W$28:$BK$40,17,FALSE)))))</f>
        <v>小学1～3年100m</v>
      </c>
      <c r="AN27" s="114" t="str">
        <f>IF($D$2=$W$28,VLOOKUP($D$2,$W$28:$BK$40,18,FALSE),IF($D$2=$W$29,VLOOKUP($D$2,$W$28:$BK$40,18,FALSE),IF($D$2=$W$30,VLOOKUP($D$2,$W$28:$BK$40,18,FALSE),IF($D$2=$W$31,VLOOKUP($D$2,$W$28:$BK$40,18,FALSE)))))</f>
        <v>小学1～3 1000m</v>
      </c>
      <c r="AO27" s="114" t="str">
        <f>IF($D$2=$W$28,VLOOKUP($D$2,$W$28:$BK$40,19,FALSE),IF($D$2=$W$29,VLOOKUP($D$2,$W$28:$BK$40,19,FALSE),IF($D$2=$W$30,VLOOKUP($D$2,$W$28:$BK$40,19,FALSE),IF($D$2=$W$31,VLOOKUP($D$2,$W$28:$BK$40,19,FALSE)))))</f>
        <v>小学1～3走幅跳</v>
      </c>
      <c r="AP27" s="114" t="str">
        <f>IF($D$2=$W$28,VLOOKUP($D$2,$W$28:$BK$40,20,FALSE),IF($D$2=$W$29,VLOOKUP($D$2,$W$28:$BK$40,20,FALSE),IF($D$2=$W$30,VLOOKUP($D$2,$W$28:$BK$40,20,FALSE),IF($D$2=$W$31,VLOOKUP($D$2,$W$28:$BK$40,20,FALSE)))))</f>
        <v>小学4～6年100m</v>
      </c>
      <c r="AQ27" s="114" t="str">
        <f>IF($D$2=$W$28,VLOOKUP($D$2,$W$28:$BK$40,21,FALSE),IF($D$2=$W$29,VLOOKUP($D$2,$W$28:$BK$40,21,FALSE),IF($D$2=$W$30,VLOOKUP($D$2,$W$28:$BK$40,21,FALSE),IF($D$2=$W$31,VLOOKUP($D$2,$W$28:$BK$40,21,FALSE)))))</f>
        <v>小学4～6 1000m</v>
      </c>
      <c r="AR27" s="114" t="str">
        <f>IF($D$2=$W$28,VLOOKUP($D$2,$W$28:$BK$40,22,FALSE),IF($D$2=$W$29,VLOOKUP($D$2,$W$28:$BK$40,22,FALSE),IF($D$2=$W$30,VLOOKUP($D$2,$W$28:$BK$40,22,FALSE),IF($D$2=$W$31,VLOOKUP($D$2,$W$28:$BK$40,22,FALSE)))))</f>
        <v>小学4～6走幅跳</v>
      </c>
      <c r="AS27" s="114">
        <f>IF($D$2=$W$28,VLOOKUP($D$2,$W$28:$BK$40,23,FALSE),IF($D$2=$W$29,VLOOKUP($D$2,$W$28:$BK$40,23,FALSE),IF($D$2=$W$30,VLOOKUP($D$2,$W$28:$BK$40,23,FALSE),IF($D$2=$W$31,VLOOKUP($D$2,$W$28:$BK$40,23,FALSE)))))</f>
        <v>0</v>
      </c>
      <c r="AT27" s="114">
        <f>IF($D$2=$W$28,VLOOKUP($D$2,$W$28:$BK$40,24,FALSE),IF($D$2=$W$29,VLOOKUP($D$2,$W$28:$BK$40,24,FALSE),IF($D$2=$W$30,VLOOKUP($D$2,$W$28:$BK$40,24,FALSE),IF($D$2=$W$31,VLOOKUP($D$2,$W$28:$BK$40,24,FALSE)))))</f>
        <v>0</v>
      </c>
      <c r="AU27" s="114">
        <f>IF($D$2=$W$28,VLOOKUP($D$2,$W$28:$BK$40,25,FALSE),IF($D$2=$W$29,VLOOKUP($D$2,$W$28:$BK$40,25,FALSE),IF($D$2=$W$30,VLOOKUP($D$2,$W$28:$BK$40,25,FALSE),IF($D$2=$W$31,VLOOKUP($D$2,$W$28:$BK$40,25,FALSE)))))</f>
        <v>0</v>
      </c>
      <c r="AV27" s="114">
        <f>IF($D$2=$W$28,VLOOKUP($D$2,$W$28:$BK$40,26,FALSE),IF($D$2=$W$29,VLOOKUP($D$2,$W$28:$BK$40,26,FALSE),IF($D$2=$W$30,VLOOKUP($D$2,$W$28:$BK$40,26,FALSE),IF($D$2=$W$31,VLOOKUP($D$2,$W$28:$BK$40,26,FALSE)))))</f>
        <v>0</v>
      </c>
      <c r="AW27" s="114">
        <f>IF($D$2=$W$28,VLOOKUP($D$2,$W$28:$BK$40,27,FALSE),IF($D$2=$W$29,VLOOKUP($D$2,$W$28:$BK$40,27,FALSE),IF($D$2=$W$30,VLOOKUP($D$2,$W$28:$BK$40,27,FALSE),IF($D$2=$W$31,VLOOKUP($D$2,$W$28:$BK$40,27,FALSE)))))</f>
        <v>0</v>
      </c>
      <c r="AX27" s="114">
        <f>IF($D$2=$W$28,VLOOKUP($D$2,$W$28:$BK$40,28,FALSE),IF($D$2=$W$29,VLOOKUP($D$2,$W$28:$BK$40,28,FALSE),IF($D$2=$W$30,VLOOKUP($D$2,$W$28:$BK$40,28,FALSE),IF($D$2=$W$31,VLOOKUP($D$2,$W$28:$BK$40,28,FALSE)))))</f>
        <v>0</v>
      </c>
      <c r="AY27" s="114">
        <f>IF($D$2=$W$28,VLOOKUP($D$2,$W$28:$BK$40,29,FALSE),IF($D$2=$W$29,VLOOKUP($D$2,$W$28:$BK$40,29,FALSE),IF($D$2=$W$30,VLOOKUP($D$2,$W$28:$BK$40,29,FALSE),IF($D$2=$W$31,VLOOKUP($D$2,$W$28:$BK$40,29,FALSE)))))</f>
        <v>0</v>
      </c>
      <c r="AZ27" s="114">
        <f>IF($D$2=$W$28,VLOOKUP($D$2,$W$28:$BK$40,30,FALSE),IF($D$2=$W$29,VLOOKUP($D$2,$W$28:$BK$40,30,FALSE),IF($D$2=$W$30,VLOOKUP($D$2,$W$28:$BK$40,30,FALSE),IF($D$2=$W$31,VLOOKUP($D$2,$W$28:$BK$40,30,FALSE)))))</f>
        <v>0</v>
      </c>
      <c r="BA27" s="114">
        <f>IF($D$2=$W$28,VLOOKUP($D$2,$W$28:$BK$40,31,FALSE),IF($D$2=$W$29,VLOOKUP($D$2,$W$28:$BK$40,31,FALSE),IF($D$2=$W$30,VLOOKUP($D$2,$W$28:$BK$40,31,FALSE),IF($D$2=$W$31,VLOOKUP($D$2,$W$28:$BK$40,31,FALSE)))))</f>
        <v>0</v>
      </c>
      <c r="BB27" s="114"/>
      <c r="BC27" s="114"/>
      <c r="BD27" s="114"/>
      <c r="BE27" s="114"/>
      <c r="BF27" s="114"/>
      <c r="BG27" s="114"/>
      <c r="BH27" s="114"/>
      <c r="BI27" s="114"/>
      <c r="BJ27" s="114"/>
    </row>
    <row r="28" spans="1:62" ht="18" customHeight="1">
      <c r="A28" s="25">
        <v>22</v>
      </c>
      <c r="B28" s="46"/>
      <c r="C28" s="46"/>
      <c r="D28" s="46"/>
      <c r="E28" s="101"/>
      <c r="F28" s="102">
        <f t="shared" si="0"/>
        <v>0</v>
      </c>
      <c r="G28" s="102"/>
      <c r="H28" s="103" t="s">
        <v>22</v>
      </c>
      <c r="I28" s="53"/>
      <c r="J28" s="54"/>
      <c r="K28" s="61"/>
      <c r="L28" s="62"/>
      <c r="M28" s="55"/>
      <c r="N28" s="111">
        <f t="shared" si="1"/>
      </c>
      <c r="O28" s="71"/>
      <c r="P28" s="79"/>
      <c r="Q28" s="79"/>
      <c r="R28" s="79"/>
      <c r="V28" s="2" t="s">
        <v>122</v>
      </c>
      <c r="W28" s="114" t="s">
        <v>81</v>
      </c>
      <c r="X28" s="114" t="s">
        <v>58</v>
      </c>
      <c r="Y28" s="114" t="s">
        <v>63</v>
      </c>
      <c r="Z28" s="114" t="s">
        <v>108</v>
      </c>
      <c r="AA28" s="114" t="s">
        <v>67</v>
      </c>
      <c r="AB28" s="114" t="s">
        <v>66</v>
      </c>
      <c r="AC28" s="114" t="s">
        <v>68</v>
      </c>
      <c r="AD28" s="114" t="s">
        <v>82</v>
      </c>
      <c r="AE28" s="114" t="s">
        <v>83</v>
      </c>
      <c r="AF28" s="114" t="s">
        <v>79</v>
      </c>
      <c r="AG28" s="114" t="s">
        <v>84</v>
      </c>
      <c r="AH28" s="114" t="s">
        <v>110</v>
      </c>
      <c r="AI28" s="114" t="s">
        <v>107</v>
      </c>
      <c r="AJ28" s="114" t="s">
        <v>86</v>
      </c>
      <c r="AK28" s="114" t="s">
        <v>85</v>
      </c>
      <c r="AL28" s="114" t="s">
        <v>87</v>
      </c>
      <c r="AM28" s="114" t="s">
        <v>132</v>
      </c>
      <c r="AN28" s="114" t="s">
        <v>136</v>
      </c>
      <c r="AO28" s="114" t="s">
        <v>135</v>
      </c>
      <c r="AP28" s="114" t="s">
        <v>133</v>
      </c>
      <c r="AQ28" s="114" t="s">
        <v>137</v>
      </c>
      <c r="AR28" s="114" t="s">
        <v>138</v>
      </c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</row>
    <row r="29" spans="1:59" ht="18" customHeight="1">
      <c r="A29" s="25">
        <v>23</v>
      </c>
      <c r="B29" s="46"/>
      <c r="C29" s="46"/>
      <c r="D29" s="46"/>
      <c r="E29" s="101"/>
      <c r="F29" s="102">
        <f t="shared" si="0"/>
        <v>0</v>
      </c>
      <c r="G29" s="102"/>
      <c r="H29" s="103" t="s">
        <v>22</v>
      </c>
      <c r="I29" s="53"/>
      <c r="J29" s="54"/>
      <c r="K29" s="61"/>
      <c r="L29" s="62"/>
      <c r="M29" s="55"/>
      <c r="N29" s="111">
        <f t="shared" si="1"/>
      </c>
      <c r="O29" s="71"/>
      <c r="P29" s="79"/>
      <c r="Q29" s="79"/>
      <c r="R29" s="79"/>
      <c r="V29" s="2" t="s">
        <v>123</v>
      </c>
      <c r="W29" s="114"/>
      <c r="X29" s="114" t="s">
        <v>58</v>
      </c>
      <c r="Y29" s="114" t="s">
        <v>63</v>
      </c>
      <c r="Z29" s="114" t="s">
        <v>64</v>
      </c>
      <c r="AA29" s="114" t="s">
        <v>108</v>
      </c>
      <c r="AB29" s="114" t="s">
        <v>67</v>
      </c>
      <c r="AC29" s="114" t="s">
        <v>66</v>
      </c>
      <c r="AD29" s="114" t="s">
        <v>68</v>
      </c>
      <c r="AE29" s="114" t="s">
        <v>94</v>
      </c>
      <c r="AF29" s="114" t="s">
        <v>82</v>
      </c>
      <c r="AG29" s="114" t="s">
        <v>83</v>
      </c>
      <c r="AH29" s="114" t="s">
        <v>79</v>
      </c>
      <c r="AI29" s="114" t="s">
        <v>84</v>
      </c>
      <c r="AJ29" s="114" t="s">
        <v>110</v>
      </c>
      <c r="AK29" s="114" t="s">
        <v>107</v>
      </c>
      <c r="AL29" s="114" t="s">
        <v>86</v>
      </c>
      <c r="AM29" s="114" t="s">
        <v>85</v>
      </c>
      <c r="AN29" s="114" t="s">
        <v>87</v>
      </c>
      <c r="AO29" s="114" t="s">
        <v>116</v>
      </c>
      <c r="AP29" s="114" t="s">
        <v>117</v>
      </c>
      <c r="AQ29" s="114" t="s">
        <v>118</v>
      </c>
      <c r="AR29" s="114" t="s">
        <v>119</v>
      </c>
      <c r="AS29" s="114" t="s">
        <v>120</v>
      </c>
      <c r="AT29" s="114" t="s">
        <v>121</v>
      </c>
      <c r="AU29" s="114" t="s">
        <v>90</v>
      </c>
      <c r="AV29" s="114"/>
      <c r="AW29" s="114"/>
      <c r="AX29" s="114"/>
      <c r="AY29" s="114"/>
      <c r="AZ29" s="114"/>
      <c r="BA29" s="114"/>
      <c r="BB29" s="114"/>
      <c r="BC29" s="114"/>
      <c r="BD29" s="114"/>
      <c r="BE29" s="114"/>
      <c r="BF29" s="114"/>
      <c r="BG29" s="114"/>
    </row>
    <row r="30" spans="1:62" ht="18" customHeight="1">
      <c r="A30" s="25">
        <v>24</v>
      </c>
      <c r="B30" s="46"/>
      <c r="C30" s="46"/>
      <c r="D30" s="46"/>
      <c r="E30" s="101"/>
      <c r="F30" s="102">
        <f t="shared" si="0"/>
        <v>0</v>
      </c>
      <c r="G30" s="102"/>
      <c r="H30" s="103" t="s">
        <v>22</v>
      </c>
      <c r="I30" s="53"/>
      <c r="J30" s="54"/>
      <c r="K30" s="61"/>
      <c r="L30" s="62"/>
      <c r="M30" s="55"/>
      <c r="N30" s="111">
        <f t="shared" si="1"/>
      </c>
      <c r="O30" s="71"/>
      <c r="P30" s="79"/>
      <c r="Q30" s="79"/>
      <c r="R30" s="79"/>
      <c r="W30" s="114"/>
      <c r="X30" s="114" t="s">
        <v>101</v>
      </c>
      <c r="Y30" s="114" t="s">
        <v>102</v>
      </c>
      <c r="Z30" s="114" t="s">
        <v>94</v>
      </c>
      <c r="AA30" s="114" t="s">
        <v>103</v>
      </c>
      <c r="AB30" s="114" t="s">
        <v>82</v>
      </c>
      <c r="AC30" s="114" t="s">
        <v>83</v>
      </c>
      <c r="AD30" s="114" t="s">
        <v>79</v>
      </c>
      <c r="AE30" s="114" t="s">
        <v>84</v>
      </c>
      <c r="AF30" s="114" t="s">
        <v>110</v>
      </c>
      <c r="AG30" s="114" t="s">
        <v>107</v>
      </c>
      <c r="AH30" s="114" t="s">
        <v>105</v>
      </c>
      <c r="AI30" s="114" t="s">
        <v>106</v>
      </c>
      <c r="AJ30" s="114" t="s">
        <v>109</v>
      </c>
      <c r="AK30" s="114" t="s">
        <v>88</v>
      </c>
      <c r="AL30" s="114" t="s">
        <v>89</v>
      </c>
      <c r="AM30" s="114" t="s">
        <v>90</v>
      </c>
      <c r="AN30" s="114"/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/>
      <c r="BH30" s="114"/>
      <c r="BI30" s="114"/>
      <c r="BJ30" s="114"/>
    </row>
    <row r="31" spans="1:62" ht="18" customHeight="1" thickBot="1">
      <c r="A31" s="32">
        <v>25</v>
      </c>
      <c r="B31" s="49"/>
      <c r="C31" s="49"/>
      <c r="D31" s="49"/>
      <c r="E31" s="107"/>
      <c r="F31" s="108">
        <f t="shared" si="0"/>
        <v>0</v>
      </c>
      <c r="G31" s="108"/>
      <c r="H31" s="109" t="s">
        <v>22</v>
      </c>
      <c r="I31" s="53"/>
      <c r="J31" s="54"/>
      <c r="K31" s="61"/>
      <c r="L31" s="67"/>
      <c r="M31" s="68"/>
      <c r="N31" s="113">
        <f t="shared" si="1"/>
      </c>
      <c r="O31" s="73"/>
      <c r="P31" s="79"/>
      <c r="Q31" s="79"/>
      <c r="R31" s="79"/>
      <c r="W31" s="114" t="s">
        <v>98</v>
      </c>
      <c r="X31" s="114" t="s">
        <v>58</v>
      </c>
      <c r="Y31" s="114" t="s">
        <v>63</v>
      </c>
      <c r="Z31" s="114" t="s">
        <v>108</v>
      </c>
      <c r="AA31" s="114" t="s">
        <v>67</v>
      </c>
      <c r="AB31" s="114" t="s">
        <v>66</v>
      </c>
      <c r="AC31" s="114" t="s">
        <v>68</v>
      </c>
      <c r="AD31" s="114" t="s">
        <v>82</v>
      </c>
      <c r="AE31" s="114" t="s">
        <v>83</v>
      </c>
      <c r="AF31" s="114" t="s">
        <v>79</v>
      </c>
      <c r="AG31" s="114" t="s">
        <v>84</v>
      </c>
      <c r="AH31" s="114" t="s">
        <v>110</v>
      </c>
      <c r="AI31" s="114" t="s">
        <v>107</v>
      </c>
      <c r="AJ31" s="114" t="s">
        <v>86</v>
      </c>
      <c r="AK31" s="114" t="s">
        <v>85</v>
      </c>
      <c r="AL31" s="114" t="s">
        <v>87</v>
      </c>
      <c r="AM31" s="114" t="s">
        <v>132</v>
      </c>
      <c r="AN31" s="114" t="s">
        <v>136</v>
      </c>
      <c r="AO31" s="114" t="s">
        <v>135</v>
      </c>
      <c r="AP31" s="114" t="s">
        <v>133</v>
      </c>
      <c r="AQ31" s="114" t="s">
        <v>137</v>
      </c>
      <c r="AR31" s="114" t="s">
        <v>138</v>
      </c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</row>
    <row r="32" spans="1:59" ht="18" customHeight="1">
      <c r="A32" s="24">
        <v>26</v>
      </c>
      <c r="B32" s="45"/>
      <c r="C32" s="45"/>
      <c r="D32" s="45"/>
      <c r="E32" s="99"/>
      <c r="F32" s="93">
        <f t="shared" si="0"/>
        <v>0</v>
      </c>
      <c r="G32" s="93"/>
      <c r="H32" s="100" t="s">
        <v>22</v>
      </c>
      <c r="I32" s="56"/>
      <c r="J32" s="57"/>
      <c r="K32" s="58"/>
      <c r="L32" s="69"/>
      <c r="M32" s="52"/>
      <c r="N32" s="110">
        <f t="shared" si="1"/>
      </c>
      <c r="O32" s="70"/>
      <c r="P32" s="79"/>
      <c r="Q32" s="79"/>
      <c r="R32" s="79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</row>
    <row r="33" spans="1:59" ht="18" customHeight="1">
      <c r="A33" s="25">
        <v>27</v>
      </c>
      <c r="B33" s="46"/>
      <c r="C33" s="46"/>
      <c r="D33" s="46"/>
      <c r="E33" s="101"/>
      <c r="F33" s="102">
        <f t="shared" si="0"/>
        <v>0</v>
      </c>
      <c r="G33" s="102"/>
      <c r="H33" s="103" t="s">
        <v>22</v>
      </c>
      <c r="I33" s="53"/>
      <c r="J33" s="54"/>
      <c r="K33" s="61"/>
      <c r="L33" s="62"/>
      <c r="M33" s="55"/>
      <c r="N33" s="111">
        <f t="shared" si="1"/>
      </c>
      <c r="O33" s="71"/>
      <c r="P33" s="79"/>
      <c r="Q33" s="79"/>
      <c r="R33" s="79"/>
      <c r="W33" s="114"/>
      <c r="X33" s="114" t="s">
        <v>72</v>
      </c>
      <c r="Y33" s="114"/>
      <c r="Z33" s="114"/>
      <c r="AA33" s="114"/>
      <c r="AB33" s="114"/>
      <c r="AC33" s="114"/>
      <c r="AD33" s="114"/>
      <c r="AE33" s="114"/>
      <c r="AF33" s="114"/>
      <c r="AG33" s="114"/>
      <c r="AH33" s="114"/>
      <c r="AI33" s="114"/>
      <c r="AJ33" s="114"/>
      <c r="AK33" s="114"/>
      <c r="AL33" s="114"/>
      <c r="AM33" s="114"/>
      <c r="AN33" s="114"/>
      <c r="AO33" s="114"/>
      <c r="AP33" s="114"/>
      <c r="AQ33" s="114"/>
      <c r="AR33" s="114"/>
      <c r="AS33" s="114"/>
      <c r="AT33" s="114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</row>
    <row r="34" spans="1:59" ht="18" customHeight="1">
      <c r="A34" s="25">
        <v>28</v>
      </c>
      <c r="B34" s="46"/>
      <c r="C34" s="46"/>
      <c r="D34" s="46"/>
      <c r="E34" s="101"/>
      <c r="F34" s="102">
        <f t="shared" si="0"/>
        <v>0</v>
      </c>
      <c r="G34" s="102"/>
      <c r="H34" s="103" t="s">
        <v>22</v>
      </c>
      <c r="I34" s="53"/>
      <c r="J34" s="54"/>
      <c r="K34" s="61"/>
      <c r="L34" s="62"/>
      <c r="M34" s="55"/>
      <c r="N34" s="111">
        <f t="shared" si="1"/>
      </c>
      <c r="O34" s="71"/>
      <c r="P34" s="79"/>
      <c r="Q34" s="79"/>
      <c r="R34" s="79"/>
      <c r="W34" s="114"/>
      <c r="X34" s="114" t="s">
        <v>73</v>
      </c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</row>
    <row r="35" spans="1:59" ht="18" customHeight="1">
      <c r="A35" s="25">
        <v>29</v>
      </c>
      <c r="B35" s="46"/>
      <c r="C35" s="46"/>
      <c r="D35" s="46"/>
      <c r="E35" s="101"/>
      <c r="F35" s="102">
        <f t="shared" si="0"/>
        <v>0</v>
      </c>
      <c r="G35" s="102"/>
      <c r="H35" s="103" t="s">
        <v>22</v>
      </c>
      <c r="I35" s="53"/>
      <c r="J35" s="54"/>
      <c r="K35" s="61"/>
      <c r="L35" s="62"/>
      <c r="M35" s="55"/>
      <c r="N35" s="111">
        <f t="shared" si="1"/>
      </c>
      <c r="O35" s="71"/>
      <c r="P35" s="79"/>
      <c r="Q35" s="79"/>
      <c r="R35" s="79"/>
      <c r="W35" s="114"/>
      <c r="X35" s="114" t="s">
        <v>74</v>
      </c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</row>
    <row r="36" spans="1:59" ht="18" customHeight="1" thickBot="1">
      <c r="A36" s="32">
        <v>30</v>
      </c>
      <c r="B36" s="49"/>
      <c r="C36" s="49"/>
      <c r="D36" s="49"/>
      <c r="E36" s="107"/>
      <c r="F36" s="108">
        <f t="shared" si="0"/>
        <v>0</v>
      </c>
      <c r="G36" s="108"/>
      <c r="H36" s="109" t="s">
        <v>22</v>
      </c>
      <c r="I36" s="63"/>
      <c r="J36" s="64"/>
      <c r="K36" s="65"/>
      <c r="L36" s="67"/>
      <c r="M36" s="68"/>
      <c r="N36" s="113">
        <f>IF(M36="","",VLOOKUP(M36,$Q$10:$R$20,2,FALSE))</f>
      </c>
      <c r="O36" s="73"/>
      <c r="P36" s="79"/>
      <c r="Q36" s="79"/>
      <c r="R36" s="79"/>
      <c r="W36" s="114"/>
      <c r="X36" s="114" t="s">
        <v>75</v>
      </c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</row>
    <row r="37" spans="1:59" ht="22.5" customHeight="1">
      <c r="A37" s="131">
        <f ca="1">TODAY()</f>
        <v>45302</v>
      </c>
      <c r="B37" s="131"/>
      <c r="C37" s="131"/>
      <c r="D37" s="33"/>
      <c r="E37" s="33"/>
      <c r="F37" s="33"/>
      <c r="G37" s="33"/>
      <c r="H37" s="33"/>
      <c r="I37" s="34"/>
      <c r="J37" s="34"/>
      <c r="K37" s="34"/>
      <c r="L37" s="34"/>
      <c r="M37" s="34"/>
      <c r="N37" s="34"/>
      <c r="O37" s="3"/>
      <c r="P37" s="3"/>
      <c r="Q37" s="3"/>
      <c r="R37" s="3"/>
      <c r="W37" s="114"/>
      <c r="X37" s="114" t="s">
        <v>76</v>
      </c>
      <c r="Y37" s="114"/>
      <c r="Z37" s="114"/>
      <c r="AA37" s="114"/>
      <c r="AB37" s="114"/>
      <c r="AC37" s="114"/>
      <c r="AD37" s="11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  <c r="AV37" s="114"/>
      <c r="AW37" s="114"/>
      <c r="AX37" s="114"/>
      <c r="AY37" s="114"/>
      <c r="AZ37" s="114"/>
      <c r="BA37" s="114"/>
      <c r="BB37" s="114"/>
      <c r="BC37" s="114"/>
      <c r="BD37" s="114"/>
      <c r="BE37" s="114"/>
      <c r="BF37" s="114"/>
      <c r="BG37" s="114"/>
    </row>
    <row r="38" spans="1:59" ht="22.5" customHeight="1">
      <c r="A38" s="35"/>
      <c r="B38" s="36" t="s">
        <v>14</v>
      </c>
      <c r="C38" s="36" t="s">
        <v>15</v>
      </c>
      <c r="D38" s="3"/>
      <c r="E38" s="3"/>
      <c r="F38" s="3"/>
      <c r="G38" s="3"/>
      <c r="H38" s="3"/>
      <c r="I38" s="124" t="s">
        <v>41</v>
      </c>
      <c r="J38" s="124"/>
      <c r="K38" s="132"/>
      <c r="L38" s="133"/>
      <c r="M38" s="133"/>
      <c r="N38" s="133"/>
      <c r="O38" s="133"/>
      <c r="P38" s="95"/>
      <c r="Q38" s="86"/>
      <c r="R38" s="86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4"/>
      <c r="AY38" s="114"/>
      <c r="AZ38" s="114"/>
      <c r="BA38" s="114"/>
      <c r="BB38" s="114"/>
      <c r="BC38" s="114"/>
      <c r="BD38" s="114"/>
      <c r="BE38" s="114"/>
      <c r="BF38" s="114"/>
      <c r="BG38" s="114"/>
    </row>
    <row r="39" spans="1:59" ht="22.5" customHeight="1">
      <c r="A39" s="37" t="s">
        <v>8</v>
      </c>
      <c r="B39" s="74"/>
      <c r="C39" s="38">
        <f>IF(D2="春季",AB$7*B39,IF(D2="秋季",AB$7*B39,IF(D2="選手権",AD$7*B39,IF(D2="ナイター",AD$7*B39,""))))</f>
        <v>0</v>
      </c>
      <c r="D39" s="3"/>
      <c r="E39" s="3"/>
      <c r="F39" s="3"/>
      <c r="G39" s="3"/>
      <c r="H39" s="3"/>
      <c r="I39" s="124" t="s">
        <v>47</v>
      </c>
      <c r="J39" s="124"/>
      <c r="K39" s="125"/>
      <c r="L39" s="125"/>
      <c r="M39" s="125"/>
      <c r="N39" s="85"/>
      <c r="O39" s="39"/>
      <c r="P39" s="96"/>
      <c r="Q39" s="86"/>
      <c r="R39" s="86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</row>
    <row r="40" spans="1:59" ht="22.5" customHeight="1">
      <c r="A40" s="37" t="s">
        <v>17</v>
      </c>
      <c r="B40" s="75"/>
      <c r="C40" s="38">
        <f>IF(D2="春季",AC$7*B40,IF(D2="秋季",AC$7*B40,IF(D2="選手権",AE$7*B40,IF(D2="ナイター",AE$7*B40,""))))</f>
        <v>0</v>
      </c>
      <c r="D40" s="40"/>
      <c r="E40" s="3"/>
      <c r="F40" s="3"/>
      <c r="G40" s="3"/>
      <c r="H40" s="3"/>
      <c r="I40" s="124" t="s">
        <v>42</v>
      </c>
      <c r="J40" s="124"/>
      <c r="K40" s="125"/>
      <c r="L40" s="125"/>
      <c r="M40" s="125"/>
      <c r="N40" s="85"/>
      <c r="O40" s="41"/>
      <c r="P40" s="93"/>
      <c r="Q40" s="86"/>
      <c r="R40" s="86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</row>
    <row r="41" spans="1:59" ht="22.5" customHeight="1">
      <c r="A41" s="37"/>
      <c r="B41" s="38"/>
      <c r="C41" s="38"/>
      <c r="D41" s="40"/>
      <c r="E41" s="3"/>
      <c r="F41" s="3"/>
      <c r="G41" s="3"/>
      <c r="H41" s="3"/>
      <c r="I41" s="76" t="s">
        <v>11</v>
      </c>
      <c r="J41" s="76"/>
      <c r="K41" s="125"/>
      <c r="L41" s="125"/>
      <c r="M41" s="125"/>
      <c r="N41" s="85"/>
      <c r="O41" s="39"/>
      <c r="P41" s="96"/>
      <c r="Q41" s="86"/>
      <c r="R41" s="86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</row>
    <row r="42" spans="1:59" ht="22.5" customHeight="1">
      <c r="A42" s="126" t="s">
        <v>16</v>
      </c>
      <c r="B42" s="127"/>
      <c r="C42" s="38">
        <f>SUM(C39:C41)</f>
        <v>0</v>
      </c>
      <c r="D42" s="40"/>
      <c r="E42" s="3"/>
      <c r="F42" s="3"/>
      <c r="G42" s="3"/>
      <c r="H42" s="3"/>
      <c r="I42" s="76" t="s">
        <v>12</v>
      </c>
      <c r="J42" s="76"/>
      <c r="K42" s="128"/>
      <c r="L42" s="129"/>
      <c r="M42" s="129"/>
      <c r="N42" s="129"/>
      <c r="O42" s="129"/>
      <c r="P42" s="95"/>
      <c r="Q42" s="86"/>
      <c r="R42" s="86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</row>
    <row r="43" spans="1:59" ht="22.5" customHeight="1">
      <c r="A43" s="42"/>
      <c r="B43" s="40"/>
      <c r="C43" s="40"/>
      <c r="D43" s="40"/>
      <c r="E43" s="3"/>
      <c r="F43" s="3"/>
      <c r="G43" s="3"/>
      <c r="H43" s="3"/>
      <c r="I43" s="76" t="s">
        <v>13</v>
      </c>
      <c r="J43" s="76"/>
      <c r="K43" s="125"/>
      <c r="L43" s="125"/>
      <c r="M43" s="125"/>
      <c r="N43" s="85"/>
      <c r="O43" s="43"/>
      <c r="P43" s="80"/>
      <c r="Q43" s="80"/>
      <c r="R43" s="80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</row>
    <row r="44" spans="1:59" ht="15" customHeight="1">
      <c r="A44" s="33"/>
      <c r="B44" s="40"/>
      <c r="C44" s="40"/>
      <c r="D44" s="40"/>
      <c r="E44" s="3"/>
      <c r="F44" s="3"/>
      <c r="G44" s="3"/>
      <c r="H44" s="3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  <c r="AZ44" s="114"/>
      <c r="BA44" s="114"/>
      <c r="BB44" s="114"/>
      <c r="BC44" s="114"/>
      <c r="BD44" s="114"/>
      <c r="BE44" s="114"/>
      <c r="BF44" s="114"/>
      <c r="BG44" s="114"/>
    </row>
    <row r="45" spans="1:59" ht="7.5" customHeight="1">
      <c r="A45" s="33"/>
      <c r="B45" s="44"/>
      <c r="C45" s="44"/>
      <c r="D45" s="44"/>
      <c r="E45" s="3"/>
      <c r="F45" s="3"/>
      <c r="G45" s="3"/>
      <c r="H45" s="3"/>
      <c r="I45" s="5"/>
      <c r="J45" s="5"/>
      <c r="K45" s="5"/>
      <c r="L45" s="5"/>
      <c r="M45" s="123"/>
      <c r="N45" s="123"/>
      <c r="O45" s="123"/>
      <c r="P45" s="34"/>
      <c r="Q45" s="34"/>
      <c r="R45" s="3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</row>
    <row r="46" spans="1:59" ht="13.5">
      <c r="A46" s="3"/>
      <c r="B46" s="33"/>
      <c r="C46" s="33"/>
      <c r="D46" s="3"/>
      <c r="E46" s="3"/>
      <c r="F46" s="3"/>
      <c r="G46" s="3"/>
      <c r="H46" s="3"/>
      <c r="I46" s="5"/>
      <c r="J46" s="5"/>
      <c r="K46" s="5"/>
      <c r="L46" s="5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</row>
    <row r="47" spans="23:58" ht="13.5"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</row>
  </sheetData>
  <sheetProtection/>
  <mergeCells count="19">
    <mergeCell ref="D2:I2"/>
    <mergeCell ref="A5:A6"/>
    <mergeCell ref="C5:C6"/>
    <mergeCell ref="D5:D6"/>
    <mergeCell ref="I5:M5"/>
    <mergeCell ref="O5:O6"/>
    <mergeCell ref="Q6:R6"/>
    <mergeCell ref="A37:C37"/>
    <mergeCell ref="I38:J38"/>
    <mergeCell ref="K38:O38"/>
    <mergeCell ref="I39:J39"/>
    <mergeCell ref="K39:M39"/>
    <mergeCell ref="M45:O45"/>
    <mergeCell ref="I40:J40"/>
    <mergeCell ref="K40:M40"/>
    <mergeCell ref="K41:M41"/>
    <mergeCell ref="A42:B42"/>
    <mergeCell ref="K42:O42"/>
    <mergeCell ref="K43:M43"/>
  </mergeCells>
  <dataValidations count="15">
    <dataValidation type="list" allowBlank="1" showInputMessage="1" showErrorMessage="1" sqref="K7:K36 I7:I36">
      <formula1>$X$26:$BJ$26</formula1>
    </dataValidation>
    <dataValidation type="list" allowBlank="1" showInputMessage="1" showErrorMessage="1" sqref="O1">
      <formula1>$V$28:$V$29</formula1>
    </dataValidation>
    <dataValidation type="list" allowBlank="1" showInputMessage="1" showErrorMessage="1" sqref="D2">
      <formula1>$W$28:$W$31</formula1>
    </dataValidation>
    <dataValidation type="list" allowBlank="1" showInputMessage="1" showErrorMessage="1" sqref="M7:M36">
      <formula1>$X$33:$X$37</formula1>
    </dataValidation>
    <dataValidation allowBlank="1" showErrorMessage="1" prompt="半角カタカナで入力｡&#10;姓と名の間に半角スペースを入れる。" imeMode="halfKatakana" sqref="R9 Q8:Q23"/>
    <dataValidation allowBlank="1" showErrorMessage="1" sqref="N7:N36"/>
    <dataValidation allowBlank="1" showInputMessage="1" showErrorMessage="1" prompt="共通リレーの最高記録を入力" imeMode="halfAlpha" sqref="O4:R4"/>
    <dataValidation allowBlank="1" showInputMessage="1" showErrorMessage="1" prompt="低学年リレーの最高記録を入力" imeMode="halfAlpha" sqref="K4"/>
    <dataValidation allowBlank="1" showInputMessage="1" showErrorMessage="1" prompt="小数点以下２位の数値で入力。&#10;手動計時は0.24をプラス。&#10;&#10;例　100m10&quot;86→10.86&#10;　　3000m8'41&quot;59→841.59&#10;　　走高跳2m01→2.01" imeMode="halfAlpha" sqref="L7:L36 J7:J36 R8 R21:R23 R10:R19"/>
    <dataValidation allowBlank="1" showInputMessage="1" showErrorMessage="1" prompt="姓名合わせて４字までの場合は、５字になるように姓と名の間に全角スペースを入れる。&#10;５字以上の場合は、続けて入力。" sqref="C7:C36"/>
    <dataValidation allowBlank="1" showInputMessage="1" showErrorMessage="1" prompt="半角カタカナで入力｡&#10;姓と名の間に半角スペースを入れる。" imeMode="halfKatakana" sqref="O7:P36 Q24:R36 Q7:R7"/>
    <dataValidation allowBlank="1" showInputMessage="1" showErrorMessage="1" imeMode="halfAlpha" sqref="B39:B41"/>
    <dataValidation type="whole" allowBlank="1" showInputMessage="1" showErrorMessage="1" imeMode="halfAlpha" sqref="B7:B36">
      <formula1>1</formula1>
      <formula2>3000</formula2>
    </dataValidation>
    <dataValidation type="whole" allowBlank="1" showInputMessage="1" showErrorMessage="1" error="１～３の数字を入力してください" imeMode="halfAlpha" sqref="D7:D36">
      <formula1>1</formula1>
      <formula2>6</formula2>
    </dataValidation>
    <dataValidation type="list" allowBlank="1" showInputMessage="1" showErrorMessage="1" sqref="O2">
      <formula1>$AA$9:$AA$12</formula1>
    </dataValidation>
  </dataValidations>
  <printOptions/>
  <pageMargins left="0.35433070866141736" right="0.2362204724409449" top="0.5905511811023623" bottom="0.5905511811023623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ujibe</dc:creator>
  <cp:keywords/>
  <dc:description/>
  <cp:lastModifiedBy>hit-na571@outlook.jp</cp:lastModifiedBy>
  <cp:lastPrinted>2024-01-10T21:17:21Z</cp:lastPrinted>
  <dcterms:created xsi:type="dcterms:W3CDTF">2004-08-17T03:57:31Z</dcterms:created>
  <dcterms:modified xsi:type="dcterms:W3CDTF">2024-01-11T00:09:08Z</dcterms:modified>
  <cp:category/>
  <cp:version/>
  <cp:contentType/>
  <cp:contentStatus/>
</cp:coreProperties>
</file>